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31（安岡）\03公営企業\07経営比較分析表\H30分   (H31文書に保存)\20200109 公営企業に係る経営比較分析表（平成30年度決算）の分析等について\09 HP掲載データ\04 八幡浜市\"/>
    </mc:Choice>
  </mc:AlternateContent>
  <workbookProtection workbookAlgorithmName="SHA-512" workbookHashValue="5Co+pTGX03x4gktiHgMpxZxbmGYIcM4pPvL0ZJWTHzpa6yNADxAv/VbbP+9w8nzGP7xUPkXd9kAtHcNQhpIwqQ==" workbookSaltValue="PCeBhFfzbCfAF3N7hcxR5g==" workbookSpinCount="100000" lockStructure="1"/>
  <bookViews>
    <workbookView xWindow="0" yWindow="15" windowWidth="15360" windowHeight="7620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JV32" i="4" s="1"/>
  <c r="DP7" i="5"/>
  <c r="DO7" i="5"/>
  <c r="DN7" i="5"/>
  <c r="DM7" i="5"/>
  <c r="KO31" i="4" s="1"/>
  <c r="DL7" i="5"/>
  <c r="DK7" i="5"/>
  <c r="DI7" i="5"/>
  <c r="DH7" i="5"/>
  <c r="LT78" i="4" s="1"/>
  <c r="DG7" i="5"/>
  <c r="DF7" i="5"/>
  <c r="DE7" i="5"/>
  <c r="DD7" i="5"/>
  <c r="MI77" i="4" s="1"/>
  <c r="DC7" i="5"/>
  <c r="DB7" i="5"/>
  <c r="DA7" i="5"/>
  <c r="CZ7" i="5"/>
  <c r="KA77" i="4" s="1"/>
  <c r="CN7" i="5"/>
  <c r="CM7" i="5"/>
  <c r="BZ7" i="5"/>
  <c r="BY7" i="5"/>
  <c r="LH53" i="4" s="1"/>
  <c r="BX7" i="5"/>
  <c r="BW7" i="5"/>
  <c r="BV7" i="5"/>
  <c r="BU7" i="5"/>
  <c r="MA52" i="4" s="1"/>
  <c r="BT7" i="5"/>
  <c r="BS7" i="5"/>
  <c r="BR7" i="5"/>
  <c r="BQ7" i="5"/>
  <c r="JC52" i="4" s="1"/>
  <c r="BO7" i="5"/>
  <c r="BN7" i="5"/>
  <c r="BM7" i="5"/>
  <c r="BL7" i="5"/>
  <c r="FE53" i="4" s="1"/>
  <c r="BK7" i="5"/>
  <c r="BJ7" i="5"/>
  <c r="BI7" i="5"/>
  <c r="BH7" i="5"/>
  <c r="BG7" i="5"/>
  <c r="BF7" i="5"/>
  <c r="BD7" i="5"/>
  <c r="BC7" i="5"/>
  <c r="BZ53" i="4" s="1"/>
  <c r="BB7" i="5"/>
  <c r="BA7" i="5"/>
  <c r="AZ7" i="5"/>
  <c r="AY7" i="5"/>
  <c r="CS52" i="4" s="1"/>
  <c r="AX7" i="5"/>
  <c r="AW7" i="5"/>
  <c r="AV7" i="5"/>
  <c r="AU7" i="5"/>
  <c r="U52" i="4" s="1"/>
  <c r="AS7" i="5"/>
  <c r="AR7" i="5"/>
  <c r="AQ7" i="5"/>
  <c r="AP7" i="5"/>
  <c r="AO7" i="5"/>
  <c r="AN7" i="5"/>
  <c r="AM7" i="5"/>
  <c r="AL7" i="5"/>
  <c r="FX31" i="4" s="1"/>
  <c r="AK7" i="5"/>
  <c r="AJ7" i="5"/>
  <c r="AH7" i="5"/>
  <c r="AG7" i="5"/>
  <c r="BZ32" i="4" s="1"/>
  <c r="AF7" i="5"/>
  <c r="AE7" i="5"/>
  <c r="AD7" i="5"/>
  <c r="AC7" i="5"/>
  <c r="CS31" i="4" s="1"/>
  <c r="AB7" i="5"/>
  <c r="AA7" i="5"/>
  <c r="Z7" i="5"/>
  <c r="Y7" i="5"/>
  <c r="U31" i="4" s="1"/>
  <c r="X7" i="5"/>
  <c r="W7" i="5"/>
  <c r="V7" i="5"/>
  <c r="U7" i="5"/>
  <c r="T7" i="5"/>
  <c r="S7" i="5"/>
  <c r="R7" i="5"/>
  <c r="Q7" i="5"/>
  <c r="CF10" i="4" s="1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D88" i="4"/>
  <c r="C88" i="4"/>
  <c r="MI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KO53" i="4"/>
  <c r="JV53" i="4"/>
  <c r="JC53" i="4"/>
  <c r="HJ53" i="4"/>
  <c r="GQ53" i="4"/>
  <c r="FX53" i="4"/>
  <c r="EL53" i="4"/>
  <c r="CS53" i="4"/>
  <c r="BG53" i="4"/>
  <c r="AN53" i="4"/>
  <c r="U53" i="4"/>
  <c r="LH52" i="4"/>
  <c r="KO52" i="4"/>
  <c r="JV52" i="4"/>
  <c r="HJ52" i="4"/>
  <c r="GQ52" i="4"/>
  <c r="FX52" i="4"/>
  <c r="FE52" i="4"/>
  <c r="EL52" i="4"/>
  <c r="BZ52" i="4"/>
  <c r="BG52" i="4"/>
  <c r="AN52" i="4"/>
  <c r="MA32" i="4"/>
  <c r="LH32" i="4"/>
  <c r="KO32" i="4"/>
  <c r="JC32" i="4"/>
  <c r="HJ32" i="4"/>
  <c r="GQ32" i="4"/>
  <c r="FX32" i="4"/>
  <c r="FE32" i="4"/>
  <c r="EL32" i="4"/>
  <c r="CS32" i="4"/>
  <c r="BG32" i="4"/>
  <c r="AN32" i="4"/>
  <c r="U32" i="4"/>
  <c r="MA31" i="4"/>
  <c r="LH31" i="4"/>
  <c r="JV31" i="4"/>
  <c r="JC31" i="4"/>
  <c r="HJ31" i="4"/>
  <c r="GQ31" i="4"/>
  <c r="FE31" i="4"/>
  <c r="EL31" i="4"/>
  <c r="BZ31" i="4"/>
  <c r="BG31" i="4"/>
  <c r="AN31" i="4"/>
  <c r="LJ10" i="4"/>
  <c r="JQ10" i="4"/>
  <c r="HX10" i="4"/>
  <c r="DU10" i="4"/>
  <c r="B10" i="4"/>
  <c r="LJ8" i="4"/>
  <c r="JQ8" i="4"/>
  <c r="HX8" i="4"/>
  <c r="FJ8" i="4"/>
  <c r="DU8" i="4"/>
  <c r="CF8" i="4"/>
  <c r="AQ8" i="4"/>
  <c r="B8" i="4"/>
  <c r="B6" i="4"/>
  <c r="BZ76" i="4" l="1"/>
  <c r="MA51" i="4"/>
  <c r="MI76" i="4"/>
  <c r="HJ51" i="4"/>
  <c r="MA30" i="4"/>
  <c r="IT76" i="4"/>
  <c r="CS51" i="4"/>
  <c r="HJ30" i="4"/>
  <c r="CS30" i="4"/>
  <c r="C11" i="5"/>
  <c r="D11" i="5"/>
  <c r="E11" i="5"/>
  <c r="B11" i="5"/>
  <c r="BZ30" i="4" l="1"/>
  <c r="BK76" i="4"/>
  <c r="LH51" i="4"/>
  <c r="LT76" i="4"/>
  <c r="GQ51" i="4"/>
  <c r="LH30" i="4"/>
  <c r="IE76" i="4"/>
  <c r="BZ51" i="4"/>
  <c r="GQ30" i="4"/>
  <c r="BG51" i="4"/>
  <c r="BG30" i="4"/>
  <c r="FX30" i="4"/>
  <c r="AV76" i="4"/>
  <c r="KO51" i="4"/>
  <c r="LE76" i="4"/>
  <c r="FX51" i="4"/>
  <c r="KO30" i="4"/>
  <c r="HP76" i="4"/>
  <c r="KP76" i="4"/>
  <c r="HA76" i="4"/>
  <c r="AN51" i="4"/>
  <c r="FE30" i="4"/>
  <c r="AN30" i="4"/>
  <c r="AG76" i="4"/>
  <c r="JV51" i="4"/>
  <c r="FE51" i="4"/>
  <c r="JV30" i="4"/>
  <c r="KA76" i="4"/>
  <c r="EL51" i="4"/>
  <c r="JC30" i="4"/>
  <c r="GL76" i="4"/>
  <c r="U51" i="4"/>
  <c r="EL30" i="4"/>
  <c r="R76" i="4"/>
  <c r="JC51" i="4"/>
  <c r="U30" i="4"/>
</calcChain>
</file>

<file path=xl/sharedStrings.xml><?xml version="1.0" encoding="utf-8"?>
<sst xmlns="http://schemas.openxmlformats.org/spreadsheetml/2006/main" count="278" uniqueCount="134">
  <si>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</si>
  <si>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</si>
  <si>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</si>
  <si>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</si>
  <si>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</si>
  <si>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</si>
  <si>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</si>
  <si>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</si>
  <si>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</si>
  <si>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</si>
  <si>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</si>
  <si>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</si>
  <si>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</si>
  <si>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</si>
  <si>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</si>
  <si>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</si>
  <si>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</si>
  <si>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</si>
  <si>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</si>
  <si>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</si>
  <si>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</si>
  <si>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</si>
  <si>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平成30年度全国平均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</si>
  <si>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</si>
  <si>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</si>
  <si>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</si>
  <si>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</si>
  <si>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</si>
  <si>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</si>
  <si>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</si>
  <si>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</si>
  <si>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</si>
  <si>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</si>
  <si>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</si>
  <si>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</si>
  <si>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</si>
  <si>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</si>
  <si>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</si>
  <si>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</si>
  <si>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</si>
  <si>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</si>
  <si>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</si>
  <si>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</si>
  <si>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</si>
  <si>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</si>
  <si>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</si>
  <si>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</si>
  <si>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</si>
  <si>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</si>
  <si>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</si>
  <si>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</si>
  <si>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</si>
  <si>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</si>
  <si>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</si>
  <si>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</si>
  <si>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</si>
  <si>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</si>
  <si>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</si>
  <si>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</si>
  <si>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</si>
  <si>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</si>
  <si>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</si>
  <si>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</si>
  <si>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</si>
  <si>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</si>
  <si>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</si>
  <si>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</si>
  <si>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</si>
  <si>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</si>
  <si>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</si>
  <si>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</si>
  <si>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</si>
  <si>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</si>
  <si>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</si>
  <si>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</si>
  <si>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</si>
  <si>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</si>
  <si>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</si>
  <si>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</si>
  <si>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</si>
  <si>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</si>
  <si>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</si>
  <si>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</si>
  <si>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</si>
  <si>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</si>
  <si>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</si>
  <si>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</si>
  <si>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</si>
  <si>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</si>
  <si>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</si>
  <si>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</si>
  <si>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</si>
  <si>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</si>
  <si>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</si>
  <si>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</si>
  <si>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</si>
  <si>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</si>
  <si>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</si>
  <si>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</si>
  <si>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</si>
  <si>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</si>
  <si>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</si>
  <si>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当該値(N-1)</t>
    <phoneticPr fontId="5"/>
  </si>
  <si>
    <t>当該値(N)</t>
    <phoneticPr fontId="5"/>
  </si>
  <si>
    <t>当該値(N-2)</t>
    <phoneticPr fontId="5"/>
  </si>
  <si>
    <t>当該値(N-3)</t>
    <phoneticPr fontId="5"/>
  </si>
  <si>
    <t>当該値(N-1)</t>
    <phoneticPr fontId="5"/>
  </si>
  <si>
    <t>当該値(N-4)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</si>
  <si>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</si>
  <si>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</si>
  <si>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</si>
  <si>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</si>
  <si>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愛媛県　八幡浜市</t>
  </si>
  <si>
    <t>北浜立体駐車場</t>
  </si>
  <si>
    <t>法非適用</t>
  </si>
  <si>
    <t>駐車場整備事業</t>
  </si>
  <si>
    <t>-</t>
  </si>
  <si>
    <t>Ａ１Ｂ１</t>
  </si>
  <si>
    <t>非設置</t>
  </si>
  <si>
    <t>該当数値なし</t>
  </si>
  <si>
    <t>届出駐車場</t>
  </si>
  <si>
    <t>立体式</t>
  </si>
  <si>
    <t>商業施設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</si>
  <si>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</si>
  <si>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</si>
  <si>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</si>
  <si>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</si>
  <si>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</si>
  <si>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</si>
  <si>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</si>
  <si>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⑧設備投資見込額
　主に修繕費を計上している。
⑩企業債残高対料金収入比率
　平成26年度に既発債の償還が終了している。</t>
    <rPh sb="1" eb="3">
      <t>セツビ</t>
    </rPh>
    <rPh sb="3" eb="5">
      <t>トウシ</t>
    </rPh>
    <rPh sb="5" eb="7">
      <t>ミコミ</t>
    </rPh>
    <rPh sb="7" eb="8">
      <t>ガク</t>
    </rPh>
    <rPh sb="10" eb="11">
      <t>オモ</t>
    </rPh>
    <rPh sb="12" eb="14">
      <t>シュウゼン</t>
    </rPh>
    <rPh sb="14" eb="15">
      <t>ヒ</t>
    </rPh>
    <rPh sb="16" eb="18">
      <t>ケイジョウ</t>
    </rPh>
    <rPh sb="25" eb="27">
      <t>キギョウ</t>
    </rPh>
    <rPh sb="27" eb="28">
      <t>サイ</t>
    </rPh>
    <rPh sb="28" eb="30">
      <t>ザンダカ</t>
    </rPh>
    <rPh sb="30" eb="31">
      <t>タイ</t>
    </rPh>
    <rPh sb="31" eb="33">
      <t>リョウキン</t>
    </rPh>
    <rPh sb="33" eb="35">
      <t>シュウニュウ</t>
    </rPh>
    <rPh sb="35" eb="37">
      <t>ヒリツ</t>
    </rPh>
    <rPh sb="39" eb="41">
      <t>ヘイセイ</t>
    </rPh>
    <rPh sb="43" eb="45">
      <t>ネンド</t>
    </rPh>
    <rPh sb="46" eb="49">
      <t>キハツサイ</t>
    </rPh>
    <rPh sb="50" eb="52">
      <t>ショウカン</t>
    </rPh>
    <rPh sb="53" eb="55">
      <t>シュウリョウ</t>
    </rPh>
    <phoneticPr fontId="5"/>
  </si>
  <si>
    <t>⑪稼働率
　時間貸し駐車場廃止後、定期契約者は増加傾向にあったが、平成29年度よりやや減少しており、類似施設平均値を下回っている。</t>
    <rPh sb="1" eb="3">
      <t>カドウ</t>
    </rPh>
    <rPh sb="3" eb="4">
      <t>リツ</t>
    </rPh>
    <rPh sb="6" eb="8">
      <t>ジカン</t>
    </rPh>
    <rPh sb="8" eb="9">
      <t>ガ</t>
    </rPh>
    <rPh sb="10" eb="13">
      <t>チュウシャジョウ</t>
    </rPh>
    <rPh sb="13" eb="15">
      <t>ハイシ</t>
    </rPh>
    <rPh sb="15" eb="16">
      <t>ゴ</t>
    </rPh>
    <rPh sb="17" eb="19">
      <t>テイキ</t>
    </rPh>
    <rPh sb="19" eb="21">
      <t>ケイヤク</t>
    </rPh>
    <rPh sb="21" eb="22">
      <t>シャ</t>
    </rPh>
    <rPh sb="23" eb="25">
      <t>ゾウカ</t>
    </rPh>
    <rPh sb="25" eb="27">
      <t>ケイコウ</t>
    </rPh>
    <rPh sb="33" eb="35">
      <t>ヘイセイ</t>
    </rPh>
    <rPh sb="37" eb="39">
      <t>ネンド</t>
    </rPh>
    <rPh sb="43" eb="45">
      <t>ゲンショウ</t>
    </rPh>
    <rPh sb="50" eb="52">
      <t>ルイジ</t>
    </rPh>
    <rPh sb="52" eb="54">
      <t>シセツ</t>
    </rPh>
    <rPh sb="54" eb="57">
      <t>ヘイキンチ</t>
    </rPh>
    <rPh sb="58" eb="60">
      <t>シタマワ</t>
    </rPh>
    <phoneticPr fontId="5"/>
  </si>
  <si>
    <t>　時間貸し駐車場を廃止後、1～2階フロアを隣接する商業施設に貸し出しており、定期駐車の契約者も増加したため、営業に関する収益性を表す指標である売上高ＧＯＰ比率は類似施設平均値を上回っている。</t>
    <rPh sb="1" eb="3">
      <t>ジカン</t>
    </rPh>
    <rPh sb="3" eb="4">
      <t>ガ</t>
    </rPh>
    <rPh sb="5" eb="8">
      <t>チュウシャジョウ</t>
    </rPh>
    <rPh sb="9" eb="11">
      <t>ハイシ</t>
    </rPh>
    <rPh sb="11" eb="12">
      <t>ゴ</t>
    </rPh>
    <rPh sb="16" eb="17">
      <t>カイ</t>
    </rPh>
    <rPh sb="21" eb="23">
      <t>リンセツ</t>
    </rPh>
    <rPh sb="25" eb="27">
      <t>ショウギョウ</t>
    </rPh>
    <rPh sb="27" eb="29">
      <t>シセツ</t>
    </rPh>
    <rPh sb="30" eb="31">
      <t>カ</t>
    </rPh>
    <rPh sb="32" eb="33">
      <t>ダ</t>
    </rPh>
    <rPh sb="38" eb="40">
      <t>テイキ</t>
    </rPh>
    <rPh sb="40" eb="42">
      <t>チュウシャ</t>
    </rPh>
    <rPh sb="43" eb="45">
      <t>ケイヤク</t>
    </rPh>
    <rPh sb="45" eb="46">
      <t>シャ</t>
    </rPh>
    <rPh sb="47" eb="49">
      <t>ゾウカ</t>
    </rPh>
    <rPh sb="54" eb="56">
      <t>エイギョウ</t>
    </rPh>
    <rPh sb="57" eb="58">
      <t>カン</t>
    </rPh>
    <rPh sb="60" eb="63">
      <t>シュウエキセイ</t>
    </rPh>
    <rPh sb="64" eb="65">
      <t>アラワ</t>
    </rPh>
    <rPh sb="66" eb="68">
      <t>シヒョウ</t>
    </rPh>
    <rPh sb="71" eb="73">
      <t>ウリアゲ</t>
    </rPh>
    <rPh sb="73" eb="74">
      <t>ダカ</t>
    </rPh>
    <rPh sb="77" eb="79">
      <t>ヒリツ</t>
    </rPh>
    <rPh sb="80" eb="82">
      <t>ルイジ</t>
    </rPh>
    <rPh sb="82" eb="84">
      <t>シセツ</t>
    </rPh>
    <rPh sb="84" eb="87">
      <t>ヘイキンチ</t>
    </rPh>
    <rPh sb="88" eb="90">
      <t>ウワマワ</t>
    </rPh>
    <phoneticPr fontId="5"/>
  </si>
  <si>
    <t>①収益的収支比率
　平成25年に時間貸し駐車場を廃止し、平成26年度で既発債の償還が終了したことから、平成27年度より収益が大きく改善している。
④売上高ＧＯＰ
⑤ＥＢＩＴＤＡ
　売上高ＧＯＰは、類似施設平均値を上回っており、利益率は高い。
　ＥＢＩＴＤＡは、平年並みとなったが、類似施設の平均値を下回っている。</t>
    <rPh sb="1" eb="4">
      <t>シュウエキテキ</t>
    </rPh>
    <rPh sb="4" eb="6">
      <t>シュウシ</t>
    </rPh>
    <rPh sb="6" eb="8">
      <t>ヒリツ</t>
    </rPh>
    <rPh sb="10" eb="12">
      <t>ヘイセイ</t>
    </rPh>
    <rPh sb="14" eb="15">
      <t>ネン</t>
    </rPh>
    <rPh sb="16" eb="18">
      <t>ジカン</t>
    </rPh>
    <rPh sb="18" eb="19">
      <t>ガ</t>
    </rPh>
    <rPh sb="20" eb="23">
      <t>チュウシャジョウ</t>
    </rPh>
    <rPh sb="24" eb="26">
      <t>ハイシ</t>
    </rPh>
    <rPh sb="28" eb="30">
      <t>ヘイセイ</t>
    </rPh>
    <rPh sb="32" eb="34">
      <t>ネンド</t>
    </rPh>
    <rPh sb="35" eb="38">
      <t>キハツサイ</t>
    </rPh>
    <rPh sb="39" eb="41">
      <t>ショウカン</t>
    </rPh>
    <rPh sb="42" eb="44">
      <t>シュウリョウ</t>
    </rPh>
    <rPh sb="51" eb="53">
      <t>ヘイセイ</t>
    </rPh>
    <rPh sb="55" eb="57">
      <t>ネンド</t>
    </rPh>
    <rPh sb="59" eb="61">
      <t>シュウエキ</t>
    </rPh>
    <rPh sb="62" eb="63">
      <t>オオ</t>
    </rPh>
    <rPh sb="65" eb="67">
      <t>カイゼン</t>
    </rPh>
    <rPh sb="74" eb="76">
      <t>ウリアゲ</t>
    </rPh>
    <rPh sb="76" eb="77">
      <t>ダカ</t>
    </rPh>
    <rPh sb="90" eb="92">
      <t>ウリアゲ</t>
    </rPh>
    <rPh sb="92" eb="93">
      <t>ダカ</t>
    </rPh>
    <rPh sb="98" eb="100">
      <t>ルイジ</t>
    </rPh>
    <rPh sb="100" eb="102">
      <t>シセツ</t>
    </rPh>
    <rPh sb="102" eb="105">
      <t>ヘイキンチ</t>
    </rPh>
    <rPh sb="106" eb="108">
      <t>ウワマワ</t>
    </rPh>
    <rPh sb="113" eb="115">
      <t>リエキ</t>
    </rPh>
    <rPh sb="115" eb="116">
      <t>リツ</t>
    </rPh>
    <rPh sb="117" eb="118">
      <t>タカ</t>
    </rPh>
    <rPh sb="130" eb="132">
      <t>ヘイネン</t>
    </rPh>
    <rPh sb="132" eb="133">
      <t>ナ</t>
    </rPh>
    <rPh sb="140" eb="142">
      <t>ルイジ</t>
    </rPh>
    <rPh sb="142" eb="144">
      <t>シセツ</t>
    </rPh>
    <rPh sb="145" eb="148">
      <t>ヘイキンチ</t>
    </rPh>
    <rPh sb="149" eb="151">
      <t>シタマワ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</si>
</sst>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calcChain" Target="calcChain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30.1</c:v>
                </c:pt>
                <c:pt idx="1">
                  <c:v>250.5</c:v>
                </c:pt>
                <c:pt idx="2">
                  <c:v>297.89999999999998</c:v>
                </c:pt>
                <c:pt idx="3">
                  <c:v>257.60000000000002</c:v>
                </c:pt>
                <c:pt idx="4">
                  <c:v>252.8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14-42AC-A305-D90BEA8C0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22432"/>
        <c:axId val="55524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172.3</c:v>
                </c:pt>
                <c:pt idx="1">
                  <c:v>218.5</c:v>
                </c:pt>
                <c:pt idx="2">
                  <c:v>151.19999999999999</c:v>
                </c:pt>
                <c:pt idx="3">
                  <c:v>212.4</c:v>
                </c:pt>
                <c:pt idx="4">
                  <c:v>241.8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14-42AC-A305-D90BEA8C0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522432"/>
        <c:axId val="55524352"/>
      </c:lineChart>
      <c:dateAx>
        <c:axId val="55522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5524352"/>
        <c:crosses val="autoZero"/>
        <c:auto val="1"/>
        <c:lblOffset val="100"/>
        <c:baseTimeUnit val="years"/>
      </c:dateAx>
      <c:valAx>
        <c:axId val="55524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55224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35-4057-925E-DED917BE42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823616"/>
        <c:axId val="101825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254</c:v>
                </c:pt>
                <c:pt idx="1">
                  <c:v>280</c:v>
                </c:pt>
                <c:pt idx="2">
                  <c:v>239.6</c:v>
                </c:pt>
                <c:pt idx="3">
                  <c:v>224.1</c:v>
                </c:pt>
                <c:pt idx="4">
                  <c:v>155.19999999999999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35-4057-925E-DED917BE42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823616"/>
        <c:axId val="101825536"/>
      </c:lineChart>
      <c:dateAx>
        <c:axId val="101823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825536"/>
        <c:crosses val="autoZero"/>
        <c:auto val="1"/>
        <c:lblOffset val="100"/>
        <c:baseTimeUnit val="years"/>
      </c:dateAx>
      <c:valAx>
        <c:axId val="101825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18236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7A89-4C5A-9C6A-035F074DC7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933824"/>
        <c:axId val="101935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89-4C5A-9C6A-035F074DC7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933824"/>
        <c:axId val="101935744"/>
      </c:lineChart>
      <c:dateAx>
        <c:axId val="101933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935744"/>
        <c:crosses val="autoZero"/>
        <c:auto val="1"/>
        <c:lblOffset val="100"/>
        <c:baseTimeUnit val="years"/>
      </c:dateAx>
      <c:valAx>
        <c:axId val="101935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19338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F47F-474A-8E88-F203EE20C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986688"/>
        <c:axId val="101988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7F-474A-8E88-F203EE20C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986688"/>
        <c:axId val="101988608"/>
      </c:lineChart>
      <c:dateAx>
        <c:axId val="101986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988608"/>
        <c:crosses val="autoZero"/>
        <c:auto val="1"/>
        <c:lblOffset val="100"/>
        <c:baseTimeUnit val="years"/>
      </c:dateAx>
      <c:valAx>
        <c:axId val="101988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19866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63.3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42-416F-83AF-4B5F4DF90B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028800"/>
        <c:axId val="102030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5.7</c:v>
                </c:pt>
                <c:pt idx="1">
                  <c:v>4.7</c:v>
                </c:pt>
                <c:pt idx="2">
                  <c:v>4</c:v>
                </c:pt>
                <c:pt idx="3">
                  <c:v>2.4</c:v>
                </c:pt>
                <c:pt idx="4">
                  <c:v>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42-416F-83AF-4B5F4DF90B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028800"/>
        <c:axId val="102030720"/>
      </c:lineChart>
      <c:dateAx>
        <c:axId val="102028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030720"/>
        <c:crosses val="autoZero"/>
        <c:auto val="1"/>
        <c:lblOffset val="100"/>
        <c:baseTimeUnit val="years"/>
      </c:dateAx>
      <c:valAx>
        <c:axId val="102030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20288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21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C4-48CB-9337-384BAF8AD3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089856"/>
        <c:axId val="102091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48</c:v>
                </c:pt>
                <c:pt idx="1">
                  <c:v>46</c:v>
                </c:pt>
                <c:pt idx="2">
                  <c:v>39</c:v>
                </c:pt>
                <c:pt idx="3">
                  <c:v>25</c:v>
                </c:pt>
                <c:pt idx="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C4-48CB-9337-384BAF8AD3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089856"/>
        <c:axId val="102091776"/>
      </c:lineChart>
      <c:dateAx>
        <c:axId val="102089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091776"/>
        <c:crosses val="autoZero"/>
        <c:auto val="1"/>
        <c:lblOffset val="100"/>
        <c:baseTimeUnit val="years"/>
      </c:dateAx>
      <c:valAx>
        <c:axId val="102091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020898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36.700000000000003</c:v>
                </c:pt>
                <c:pt idx="1">
                  <c:v>39.299999999999997</c:v>
                </c:pt>
                <c:pt idx="2">
                  <c:v>44.2</c:v>
                </c:pt>
                <c:pt idx="3">
                  <c:v>43.3</c:v>
                </c:pt>
                <c:pt idx="4">
                  <c:v>40.1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98-42A3-ADF7-8C2C2242B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217600"/>
        <c:axId val="104236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136.69999999999999</c:v>
                </c:pt>
                <c:pt idx="1">
                  <c:v>138.9</c:v>
                </c:pt>
                <c:pt idx="2">
                  <c:v>139.69999999999999</c:v>
                </c:pt>
                <c:pt idx="3">
                  <c:v>139.30000000000001</c:v>
                </c:pt>
                <c:pt idx="4">
                  <c:v>136.30000000000001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98-42A3-ADF7-8C2C2242B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217600"/>
        <c:axId val="104236160"/>
      </c:lineChart>
      <c:dateAx>
        <c:axId val="104217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236160"/>
        <c:crosses val="autoZero"/>
        <c:auto val="1"/>
        <c:lblOffset val="100"/>
        <c:baseTimeUnit val="years"/>
      </c:dateAx>
      <c:valAx>
        <c:axId val="104236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2176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55.5</c:v>
                </c:pt>
                <c:pt idx="1">
                  <c:v>60.1</c:v>
                </c:pt>
                <c:pt idx="2">
                  <c:v>65.400000000000006</c:v>
                </c:pt>
                <c:pt idx="3">
                  <c:v>61.2</c:v>
                </c:pt>
                <c:pt idx="4">
                  <c:v>60.5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E4-4364-8A50-2068233DAD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336000"/>
        <c:axId val="104342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33.6</c:v>
                </c:pt>
                <c:pt idx="1">
                  <c:v>33.200000000000003</c:v>
                </c:pt>
                <c:pt idx="2">
                  <c:v>29.6</c:v>
                </c:pt>
                <c:pt idx="3">
                  <c:v>29.2</c:v>
                </c:pt>
                <c:pt idx="4">
                  <c:v>30.4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E4-4364-8A50-2068233DAD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336000"/>
        <c:axId val="104342272"/>
      </c:lineChart>
      <c:dateAx>
        <c:axId val="104336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342272"/>
        <c:crosses val="autoZero"/>
        <c:auto val="1"/>
        <c:lblOffset val="100"/>
        <c:baseTimeUnit val="years"/>
      </c:dateAx>
      <c:valAx>
        <c:axId val="104342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3360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12033</c:v>
                </c:pt>
                <c:pt idx="1">
                  <c:v>13579</c:v>
                </c:pt>
                <c:pt idx="2">
                  <c:v>17033</c:v>
                </c:pt>
                <c:pt idx="3">
                  <c:v>15051</c:v>
                </c:pt>
                <c:pt idx="4">
                  <c:v>14016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68-4502-A782-891D90DF5F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384768"/>
        <c:axId val="104391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44860</c:v>
                </c:pt>
                <c:pt idx="1">
                  <c:v>37496</c:v>
                </c:pt>
                <c:pt idx="2">
                  <c:v>31888</c:v>
                </c:pt>
                <c:pt idx="3">
                  <c:v>13314</c:v>
                </c:pt>
                <c:pt idx="4">
                  <c:v>23300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68-4502-A782-891D90DF5F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384768"/>
        <c:axId val="104391040"/>
      </c:lineChart>
      <c:dateAx>
        <c:axId val="104384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391040"/>
        <c:crosses val="autoZero"/>
        <c:auto val="1"/>
        <c:lblOffset val="100"/>
        <c:baseTimeUnit val="years"/>
      </c:dateAx>
      <c:valAx>
        <c:axId val="104391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043847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【16,102】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【199.3】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80" zoomScaleNormal="80" zoomScaleSheetLayoutView="70" workbookViewId="0"/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愛媛県八幡浜市　北浜立体駐車場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Ａ１Ｂ１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商業施設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11994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120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立体式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23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534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代行制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133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>
        <f>データ!$B$11</f>
        <v>41640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>
        <f>データ!$C$11</f>
        <v>42005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>
        <f>データ!$D$11</f>
        <v>42370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>
        <f>データ!$E$11</f>
        <v>42736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>
        <f>データ!$F$11</f>
        <v>43101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>
        <f>データ!$B$11</f>
        <v>41640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>
        <f>データ!$C$11</f>
        <v>42005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>
        <f>データ!$D$11</f>
        <v>42370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>
        <f>データ!$E$11</f>
        <v>42736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>
        <f>データ!$F$11</f>
        <v>43101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>
        <f>データ!$B$11</f>
        <v>41640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>
        <f>データ!$C$11</f>
        <v>42005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>
        <f>データ!$D$11</f>
        <v>42370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>
        <f>データ!$E$11</f>
        <v>42736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>
        <f>データ!$F$11</f>
        <v>43101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30.1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250.5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297.89999999999998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257.60000000000002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252.8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63.3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36.700000000000003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39.299999999999997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44.2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43.3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40.1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172.3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218.5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151.19999999999999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212.4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241.8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5.7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4.7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4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2.4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2.2999999999999998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136.69999999999999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138.9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139.69999999999999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139.30000000000001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136.30000000000001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130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131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>
        <f>データ!$B$11</f>
        <v>41640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>
        <f>データ!$C$11</f>
        <v>42005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>
        <f>データ!$D$11</f>
        <v>42370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>
        <f>データ!$E$11</f>
        <v>42736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>
        <f>データ!$F$11</f>
        <v>43101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>
        <f>データ!$B$11</f>
        <v>41640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>
        <f>データ!$C$11</f>
        <v>42005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>
        <f>データ!$D$11</f>
        <v>42370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>
        <f>データ!$E$11</f>
        <v>42736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>
        <f>データ!$F$11</f>
        <v>43101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>
        <f>データ!$B$11</f>
        <v>41640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>
        <f>データ!$C$11</f>
        <v>42005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>
        <f>データ!$D$11</f>
        <v>42370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>
        <f>データ!$E$11</f>
        <v>42736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>
        <f>データ!$F$11</f>
        <v>43101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データ!AU7</f>
        <v>21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データ!AV7</f>
        <v>0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55.5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60.1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65.400000000000006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61.2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60.5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12033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13579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17033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15051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14016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48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46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39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25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24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33.6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33.200000000000003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29.6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29.2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30.4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44860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37496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31888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13314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23300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132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69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>
        <f>データ!$B$11</f>
        <v>41640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>
        <f>データ!$C$11</f>
        <v>42005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>
        <f>データ!$D$11</f>
        <v>42370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>
        <f>データ!$E$11</f>
        <v>42736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>
        <f>データ!$F$11</f>
        <v>43101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10000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>
        <f>データ!$B$11</f>
        <v>41640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>
        <f>データ!$C$11</f>
        <v>42005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>
        <f>データ!$D$11</f>
        <v>42370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>
        <f>データ!$E$11</f>
        <v>42736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>
        <f>データ!$F$11</f>
        <v>43101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>
        <f>データ!$B$11</f>
        <v>41640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>
        <f>データ!$C$11</f>
        <v>42005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>
        <f>データ!$D$11</f>
        <v>42370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>
        <f>データ!$E$11</f>
        <v>42736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>
        <f>データ!$F$11</f>
        <v>43101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254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280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239.6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224.1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155.19999999999999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【297.1】</v>
      </c>
      <c r="C88" s="46" t="str">
        <f>データ!AT6</f>
        <v>【5.3】</v>
      </c>
      <c r="D88" s="46" t="str">
        <f>データ!BE6</f>
        <v>【30】</v>
      </c>
      <c r="E88" s="46" t="str">
        <f>データ!DU6</f>
        <v>【199.3】</v>
      </c>
      <c r="F88" s="46" t="str">
        <f>データ!BP6</f>
        <v>【26.3】</v>
      </c>
      <c r="G88" s="46" t="str">
        <f>データ!CA6</f>
        <v>【16,102】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【103.6】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vIcXqwFiJK0BdYM7NHAtb4gnwRaKvBUcWDRnWfVV/Od3af1Tp4Ryk9yz+UR+g/IRTHTAnAKtmx8HKEydtNFKqQ==" saltValue="ULkgql35k2EscfKaCUeeMQ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100</v>
      </c>
      <c r="AK5" s="59" t="s">
        <v>101</v>
      </c>
      <c r="AL5" s="59" t="s">
        <v>91</v>
      </c>
      <c r="AM5" s="59" t="s">
        <v>102</v>
      </c>
      <c r="AN5" s="59" t="s">
        <v>103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89</v>
      </c>
      <c r="AV5" s="59" t="s">
        <v>90</v>
      </c>
      <c r="AW5" s="59" t="s">
        <v>104</v>
      </c>
      <c r="AX5" s="59" t="s">
        <v>92</v>
      </c>
      <c r="AY5" s="59" t="s">
        <v>103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100</v>
      </c>
      <c r="BG5" s="59" t="s">
        <v>105</v>
      </c>
      <c r="BH5" s="59" t="s">
        <v>91</v>
      </c>
      <c r="BI5" s="59" t="s">
        <v>106</v>
      </c>
      <c r="BJ5" s="59" t="s">
        <v>103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100</v>
      </c>
      <c r="BR5" s="59" t="s">
        <v>105</v>
      </c>
      <c r="BS5" s="59" t="s">
        <v>91</v>
      </c>
      <c r="BT5" s="59" t="s">
        <v>92</v>
      </c>
      <c r="BU5" s="59" t="s">
        <v>103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100</v>
      </c>
      <c r="CC5" s="59" t="s">
        <v>105</v>
      </c>
      <c r="CD5" s="59" t="s">
        <v>91</v>
      </c>
      <c r="CE5" s="59" t="s">
        <v>92</v>
      </c>
      <c r="CF5" s="59" t="s">
        <v>103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100</v>
      </c>
      <c r="CP5" s="59" t="s">
        <v>105</v>
      </c>
      <c r="CQ5" s="59" t="s">
        <v>104</v>
      </c>
      <c r="CR5" s="59" t="s">
        <v>92</v>
      </c>
      <c r="CS5" s="59" t="s">
        <v>103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100</v>
      </c>
      <c r="DA5" s="59" t="s">
        <v>105</v>
      </c>
      <c r="DB5" s="59" t="s">
        <v>91</v>
      </c>
      <c r="DC5" s="59" t="s">
        <v>92</v>
      </c>
      <c r="DD5" s="59" t="s">
        <v>103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107</v>
      </c>
      <c r="DL5" s="59" t="s">
        <v>101</v>
      </c>
      <c r="DM5" s="59" t="s">
        <v>104</v>
      </c>
      <c r="DN5" s="59" t="s">
        <v>92</v>
      </c>
      <c r="DO5" s="59" t="s">
        <v>103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108</v>
      </c>
      <c r="B6" s="60">
        <f>B8</f>
        <v>2018</v>
      </c>
      <c r="C6" s="60">
        <f t="shared" ref="C6:X6" si="1">C8</f>
        <v>382043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6</v>
      </c>
      <c r="H6" s="60" t="str">
        <f>SUBSTITUTE(H8,"　","")</f>
        <v>愛媛県八幡浜市</v>
      </c>
      <c r="I6" s="60" t="str">
        <f t="shared" si="1"/>
        <v>北浜立体駐車場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Ａ１Ｂ１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</v>
      </c>
      <c r="Q6" s="62" t="str">
        <f t="shared" si="1"/>
        <v>立体式</v>
      </c>
      <c r="R6" s="63">
        <f t="shared" si="1"/>
        <v>23</v>
      </c>
      <c r="S6" s="62" t="str">
        <f t="shared" si="1"/>
        <v>商業施設</v>
      </c>
      <c r="T6" s="62" t="str">
        <f t="shared" si="1"/>
        <v>無</v>
      </c>
      <c r="U6" s="63">
        <f t="shared" si="1"/>
        <v>11994</v>
      </c>
      <c r="V6" s="63">
        <f t="shared" si="1"/>
        <v>534</v>
      </c>
      <c r="W6" s="63">
        <f t="shared" si="1"/>
        <v>0</v>
      </c>
      <c r="X6" s="62" t="str">
        <f t="shared" si="1"/>
        <v>代行制</v>
      </c>
      <c r="Y6" s="64">
        <f>IF(Y8="-",NA(),Y8)</f>
        <v>30.1</v>
      </c>
      <c r="Z6" s="64">
        <f t="shared" ref="Z6:AH6" si="2">IF(Z8="-",NA(),Z8)</f>
        <v>250.5</v>
      </c>
      <c r="AA6" s="64">
        <f t="shared" si="2"/>
        <v>297.89999999999998</v>
      </c>
      <c r="AB6" s="64">
        <f t="shared" si="2"/>
        <v>257.60000000000002</v>
      </c>
      <c r="AC6" s="64">
        <f t="shared" si="2"/>
        <v>252.8</v>
      </c>
      <c r="AD6" s="64">
        <f t="shared" si="2"/>
        <v>172.3</v>
      </c>
      <c r="AE6" s="64">
        <f t="shared" si="2"/>
        <v>218.5</v>
      </c>
      <c r="AF6" s="64">
        <f t="shared" si="2"/>
        <v>151.19999999999999</v>
      </c>
      <c r="AG6" s="64">
        <f t="shared" si="2"/>
        <v>212.4</v>
      </c>
      <c r="AH6" s="64">
        <f t="shared" si="2"/>
        <v>241.8</v>
      </c>
      <c r="AI6" s="61" t="str">
        <f>IF(AI8="-","",IF(AI8="-","【-】","【"&amp;SUBSTITUTE(TEXT(AI8,"#,##0.0"),"-","△")&amp;"】"))</f>
        <v>【297.1】</v>
      </c>
      <c r="AJ6" s="64">
        <f>IF(AJ8="-",NA(),AJ8)</f>
        <v>63.3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5.7</v>
      </c>
      <c r="AP6" s="64">
        <f t="shared" si="3"/>
        <v>4.7</v>
      </c>
      <c r="AQ6" s="64">
        <f t="shared" si="3"/>
        <v>4</v>
      </c>
      <c r="AR6" s="64">
        <f t="shared" si="3"/>
        <v>2.4</v>
      </c>
      <c r="AS6" s="64">
        <f t="shared" si="3"/>
        <v>2.2999999999999998</v>
      </c>
      <c r="AT6" s="61" t="str">
        <f>IF(AT8="-","",IF(AT8="-","【-】","【"&amp;SUBSTITUTE(TEXT(AT8,"#,##0.0"),"-","△")&amp;"】"))</f>
        <v>【5.3】</v>
      </c>
      <c r="AU6" s="65">
        <f>IF(AU8="-",NA(),AU8)</f>
        <v>21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48</v>
      </c>
      <c r="BA6" s="65">
        <f t="shared" si="4"/>
        <v>46</v>
      </c>
      <c r="BB6" s="65">
        <f t="shared" si="4"/>
        <v>39</v>
      </c>
      <c r="BC6" s="65">
        <f t="shared" si="4"/>
        <v>25</v>
      </c>
      <c r="BD6" s="65">
        <f t="shared" si="4"/>
        <v>24</v>
      </c>
      <c r="BE6" s="63" t="str">
        <f>IF(BE8="-","",IF(BE8="-","【-】","【"&amp;SUBSTITUTE(TEXT(BE8,"#,##0"),"-","△")&amp;"】"))</f>
        <v>【30】</v>
      </c>
      <c r="BF6" s="64">
        <f>IF(BF8="-",NA(),BF8)</f>
        <v>55.5</v>
      </c>
      <c r="BG6" s="64">
        <f t="shared" ref="BG6:BO6" si="5">IF(BG8="-",NA(),BG8)</f>
        <v>60.1</v>
      </c>
      <c r="BH6" s="64">
        <f t="shared" si="5"/>
        <v>65.400000000000006</v>
      </c>
      <c r="BI6" s="64">
        <f t="shared" si="5"/>
        <v>61.2</v>
      </c>
      <c r="BJ6" s="64">
        <f t="shared" si="5"/>
        <v>60.5</v>
      </c>
      <c r="BK6" s="64">
        <f t="shared" si="5"/>
        <v>33.6</v>
      </c>
      <c r="BL6" s="64">
        <f t="shared" si="5"/>
        <v>33.200000000000003</v>
      </c>
      <c r="BM6" s="64">
        <f t="shared" si="5"/>
        <v>29.6</v>
      </c>
      <c r="BN6" s="64">
        <f t="shared" si="5"/>
        <v>29.2</v>
      </c>
      <c r="BO6" s="64">
        <f t="shared" si="5"/>
        <v>30.4</v>
      </c>
      <c r="BP6" s="61" t="str">
        <f>IF(BP8="-","",IF(BP8="-","【-】","【"&amp;SUBSTITUTE(TEXT(BP8,"#,##0.0"),"-","△")&amp;"】"))</f>
        <v>【26.3】</v>
      </c>
      <c r="BQ6" s="65">
        <f>IF(BQ8="-",NA(),BQ8)</f>
        <v>12033</v>
      </c>
      <c r="BR6" s="65">
        <f t="shared" ref="BR6:BZ6" si="6">IF(BR8="-",NA(),BR8)</f>
        <v>13579</v>
      </c>
      <c r="BS6" s="65">
        <f t="shared" si="6"/>
        <v>17033</v>
      </c>
      <c r="BT6" s="65">
        <f t="shared" si="6"/>
        <v>15051</v>
      </c>
      <c r="BU6" s="65">
        <f t="shared" si="6"/>
        <v>14016</v>
      </c>
      <c r="BV6" s="65">
        <f t="shared" si="6"/>
        <v>44860</v>
      </c>
      <c r="BW6" s="65">
        <f t="shared" si="6"/>
        <v>37496</v>
      </c>
      <c r="BX6" s="65">
        <f t="shared" si="6"/>
        <v>31888</v>
      </c>
      <c r="BY6" s="65">
        <f t="shared" si="6"/>
        <v>13314</v>
      </c>
      <c r="BZ6" s="65">
        <f t="shared" si="6"/>
        <v>23300</v>
      </c>
      <c r="CA6" s="63" t="str">
        <f>IF(CA8="-","",IF(CA8="-","【-】","【"&amp;SUBSTITUTE(TEXT(CA8,"#,##0"),"-","△")&amp;"】"))</f>
        <v>【16,102】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109</v>
      </c>
      <c r="CM6" s="63">
        <f t="shared" ref="CM6:CN6" si="7">CM8</f>
        <v>69</v>
      </c>
      <c r="CN6" s="63">
        <f t="shared" si="7"/>
        <v>10000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109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254</v>
      </c>
      <c r="DF6" s="64">
        <f t="shared" si="8"/>
        <v>280</v>
      </c>
      <c r="DG6" s="64">
        <f t="shared" si="8"/>
        <v>239.6</v>
      </c>
      <c r="DH6" s="64">
        <f t="shared" si="8"/>
        <v>224.1</v>
      </c>
      <c r="DI6" s="64">
        <f t="shared" si="8"/>
        <v>155.19999999999999</v>
      </c>
      <c r="DJ6" s="61" t="str">
        <f>IF(DJ8="-","",IF(DJ8="-","【-】","【"&amp;SUBSTITUTE(TEXT(DJ8,"#,##0.0"),"-","△")&amp;"】"))</f>
        <v>【103.6】</v>
      </c>
      <c r="DK6" s="64">
        <f>IF(DK8="-",NA(),DK8)</f>
        <v>36.700000000000003</v>
      </c>
      <c r="DL6" s="64">
        <f t="shared" ref="DL6:DT6" si="9">IF(DL8="-",NA(),DL8)</f>
        <v>39.299999999999997</v>
      </c>
      <c r="DM6" s="64">
        <f t="shared" si="9"/>
        <v>44.2</v>
      </c>
      <c r="DN6" s="64">
        <f t="shared" si="9"/>
        <v>43.3</v>
      </c>
      <c r="DO6" s="64">
        <f t="shared" si="9"/>
        <v>40.1</v>
      </c>
      <c r="DP6" s="64">
        <f t="shared" si="9"/>
        <v>136.69999999999999</v>
      </c>
      <c r="DQ6" s="64">
        <f t="shared" si="9"/>
        <v>138.9</v>
      </c>
      <c r="DR6" s="64">
        <f t="shared" si="9"/>
        <v>139.69999999999999</v>
      </c>
      <c r="DS6" s="64">
        <f t="shared" si="9"/>
        <v>139.30000000000001</v>
      </c>
      <c r="DT6" s="64">
        <f t="shared" si="9"/>
        <v>136.30000000000001</v>
      </c>
      <c r="DU6" s="61" t="str">
        <f>IF(DU8="-","",IF(DU8="-","【-】","【"&amp;SUBSTITUTE(TEXT(DU8,"#,##0.0"),"-","△")&amp;"】"))</f>
        <v>【199.3】</v>
      </c>
    </row>
    <row r="7" spans="1:125" s="66" customFormat="1" x14ac:dyDescent="0.15">
      <c r="A7" s="49" t="s">
        <v>110</v>
      </c>
      <c r="B7" s="60">
        <f t="shared" ref="B7:X7" si="10">B8</f>
        <v>2018</v>
      </c>
      <c r="C7" s="60">
        <f t="shared" si="10"/>
        <v>382043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6</v>
      </c>
      <c r="H7" s="60" t="str">
        <f t="shared" si="10"/>
        <v>愛媛県　八幡浜市</v>
      </c>
      <c r="I7" s="60" t="str">
        <f t="shared" si="10"/>
        <v>北浜立体駐車場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Ａ１Ｂ１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</v>
      </c>
      <c r="Q7" s="62" t="str">
        <f t="shared" si="10"/>
        <v>立体式</v>
      </c>
      <c r="R7" s="63">
        <f t="shared" si="10"/>
        <v>23</v>
      </c>
      <c r="S7" s="62" t="str">
        <f t="shared" si="10"/>
        <v>商業施設</v>
      </c>
      <c r="T7" s="62" t="str">
        <f t="shared" si="10"/>
        <v>無</v>
      </c>
      <c r="U7" s="63">
        <f t="shared" si="10"/>
        <v>11994</v>
      </c>
      <c r="V7" s="63">
        <f t="shared" si="10"/>
        <v>534</v>
      </c>
      <c r="W7" s="63">
        <f t="shared" si="10"/>
        <v>0</v>
      </c>
      <c r="X7" s="62" t="str">
        <f t="shared" si="10"/>
        <v>代行制</v>
      </c>
      <c r="Y7" s="64">
        <f>Y8</f>
        <v>30.1</v>
      </c>
      <c r="Z7" s="64">
        <f t="shared" ref="Z7:AH7" si="11">Z8</f>
        <v>250.5</v>
      </c>
      <c r="AA7" s="64">
        <f t="shared" si="11"/>
        <v>297.89999999999998</v>
      </c>
      <c r="AB7" s="64">
        <f t="shared" si="11"/>
        <v>257.60000000000002</v>
      </c>
      <c r="AC7" s="64">
        <f t="shared" si="11"/>
        <v>252.8</v>
      </c>
      <c r="AD7" s="64">
        <f t="shared" si="11"/>
        <v>172.3</v>
      </c>
      <c r="AE7" s="64">
        <f t="shared" si="11"/>
        <v>218.5</v>
      </c>
      <c r="AF7" s="64">
        <f t="shared" si="11"/>
        <v>151.19999999999999</v>
      </c>
      <c r="AG7" s="64">
        <f t="shared" si="11"/>
        <v>212.4</v>
      </c>
      <c r="AH7" s="64">
        <f t="shared" si="11"/>
        <v>241.8</v>
      </c>
      <c r="AI7" s="61"/>
      <c r="AJ7" s="64">
        <f>AJ8</f>
        <v>63.3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5.7</v>
      </c>
      <c r="AP7" s="64">
        <f t="shared" si="12"/>
        <v>4.7</v>
      </c>
      <c r="AQ7" s="64">
        <f t="shared" si="12"/>
        <v>4</v>
      </c>
      <c r="AR7" s="64">
        <f t="shared" si="12"/>
        <v>2.4</v>
      </c>
      <c r="AS7" s="64">
        <f t="shared" si="12"/>
        <v>2.2999999999999998</v>
      </c>
      <c r="AT7" s="61"/>
      <c r="AU7" s="65">
        <f>AU8</f>
        <v>21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48</v>
      </c>
      <c r="BA7" s="65">
        <f t="shared" si="13"/>
        <v>46</v>
      </c>
      <c r="BB7" s="65">
        <f t="shared" si="13"/>
        <v>39</v>
      </c>
      <c r="BC7" s="65">
        <f t="shared" si="13"/>
        <v>25</v>
      </c>
      <c r="BD7" s="65">
        <f t="shared" si="13"/>
        <v>24</v>
      </c>
      <c r="BE7" s="63"/>
      <c r="BF7" s="64">
        <f>BF8</f>
        <v>55.5</v>
      </c>
      <c r="BG7" s="64">
        <f t="shared" ref="BG7:BO7" si="14">BG8</f>
        <v>60.1</v>
      </c>
      <c r="BH7" s="64">
        <f t="shared" si="14"/>
        <v>65.400000000000006</v>
      </c>
      <c r="BI7" s="64">
        <f t="shared" si="14"/>
        <v>61.2</v>
      </c>
      <c r="BJ7" s="64">
        <f t="shared" si="14"/>
        <v>60.5</v>
      </c>
      <c r="BK7" s="64">
        <f t="shared" si="14"/>
        <v>33.6</v>
      </c>
      <c r="BL7" s="64">
        <f t="shared" si="14"/>
        <v>33.200000000000003</v>
      </c>
      <c r="BM7" s="64">
        <f t="shared" si="14"/>
        <v>29.6</v>
      </c>
      <c r="BN7" s="64">
        <f t="shared" si="14"/>
        <v>29.2</v>
      </c>
      <c r="BO7" s="64">
        <f t="shared" si="14"/>
        <v>30.4</v>
      </c>
      <c r="BP7" s="61"/>
      <c r="BQ7" s="65">
        <f>BQ8</f>
        <v>12033</v>
      </c>
      <c r="BR7" s="65">
        <f t="shared" ref="BR7:BZ7" si="15">BR8</f>
        <v>13579</v>
      </c>
      <c r="BS7" s="65">
        <f t="shared" si="15"/>
        <v>17033</v>
      </c>
      <c r="BT7" s="65">
        <f t="shared" si="15"/>
        <v>15051</v>
      </c>
      <c r="BU7" s="65">
        <f t="shared" si="15"/>
        <v>14016</v>
      </c>
      <c r="BV7" s="65">
        <f t="shared" si="15"/>
        <v>44860</v>
      </c>
      <c r="BW7" s="65">
        <f t="shared" si="15"/>
        <v>37496</v>
      </c>
      <c r="BX7" s="65">
        <f t="shared" si="15"/>
        <v>31888</v>
      </c>
      <c r="BY7" s="65">
        <f t="shared" si="15"/>
        <v>13314</v>
      </c>
      <c r="BZ7" s="65">
        <f t="shared" si="15"/>
        <v>23300</v>
      </c>
      <c r="CA7" s="63"/>
      <c r="CB7" s="64" t="s">
        <v>111</v>
      </c>
      <c r="CC7" s="64" t="s">
        <v>111</v>
      </c>
      <c r="CD7" s="64" t="s">
        <v>111</v>
      </c>
      <c r="CE7" s="64" t="s">
        <v>111</v>
      </c>
      <c r="CF7" s="64" t="s">
        <v>111</v>
      </c>
      <c r="CG7" s="64" t="s">
        <v>111</v>
      </c>
      <c r="CH7" s="64" t="s">
        <v>111</v>
      </c>
      <c r="CI7" s="64" t="s">
        <v>111</v>
      </c>
      <c r="CJ7" s="64" t="s">
        <v>111</v>
      </c>
      <c r="CK7" s="64" t="s">
        <v>109</v>
      </c>
      <c r="CL7" s="61"/>
      <c r="CM7" s="63">
        <f>CM8</f>
        <v>69</v>
      </c>
      <c r="CN7" s="63">
        <f>CN8</f>
        <v>10000</v>
      </c>
      <c r="CO7" s="64" t="s">
        <v>111</v>
      </c>
      <c r="CP7" s="64" t="s">
        <v>111</v>
      </c>
      <c r="CQ7" s="64" t="s">
        <v>111</v>
      </c>
      <c r="CR7" s="64" t="s">
        <v>111</v>
      </c>
      <c r="CS7" s="64" t="s">
        <v>111</v>
      </c>
      <c r="CT7" s="64" t="s">
        <v>111</v>
      </c>
      <c r="CU7" s="64" t="s">
        <v>111</v>
      </c>
      <c r="CV7" s="64" t="s">
        <v>111</v>
      </c>
      <c r="CW7" s="64" t="s">
        <v>111</v>
      </c>
      <c r="CX7" s="64" t="s">
        <v>109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254</v>
      </c>
      <c r="DF7" s="64">
        <f t="shared" si="16"/>
        <v>280</v>
      </c>
      <c r="DG7" s="64">
        <f t="shared" si="16"/>
        <v>239.6</v>
      </c>
      <c r="DH7" s="64">
        <f t="shared" si="16"/>
        <v>224.1</v>
      </c>
      <c r="DI7" s="64">
        <f t="shared" si="16"/>
        <v>155.19999999999999</v>
      </c>
      <c r="DJ7" s="61"/>
      <c r="DK7" s="64">
        <f>DK8</f>
        <v>36.700000000000003</v>
      </c>
      <c r="DL7" s="64">
        <f t="shared" ref="DL7:DT7" si="17">DL8</f>
        <v>39.299999999999997</v>
      </c>
      <c r="DM7" s="64">
        <f t="shared" si="17"/>
        <v>44.2</v>
      </c>
      <c r="DN7" s="64">
        <f t="shared" si="17"/>
        <v>43.3</v>
      </c>
      <c r="DO7" s="64">
        <f t="shared" si="17"/>
        <v>40.1</v>
      </c>
      <c r="DP7" s="64">
        <f t="shared" si="17"/>
        <v>136.69999999999999</v>
      </c>
      <c r="DQ7" s="64">
        <f t="shared" si="17"/>
        <v>138.9</v>
      </c>
      <c r="DR7" s="64">
        <f t="shared" si="17"/>
        <v>139.69999999999999</v>
      </c>
      <c r="DS7" s="64">
        <f t="shared" si="17"/>
        <v>139.30000000000001</v>
      </c>
      <c r="DT7" s="64">
        <f t="shared" si="17"/>
        <v>136.30000000000001</v>
      </c>
      <c r="DU7" s="61"/>
    </row>
    <row r="8" spans="1:125" s="66" customFormat="1" x14ac:dyDescent="0.15">
      <c r="A8" s="49"/>
      <c r="B8" s="67">
        <v>2018</v>
      </c>
      <c r="C8" s="67">
        <v>382043</v>
      </c>
      <c r="D8" s="67">
        <v>47</v>
      </c>
      <c r="E8" s="67">
        <v>14</v>
      </c>
      <c r="F8" s="67">
        <v>0</v>
      </c>
      <c r="G8" s="67">
        <v>6</v>
      </c>
      <c r="H8" s="67" t="s">
        <v>112</v>
      </c>
      <c r="I8" s="67" t="s">
        <v>113</v>
      </c>
      <c r="J8" s="67" t="s">
        <v>114</v>
      </c>
      <c r="K8" s="67" t="s">
        <v>115</v>
      </c>
      <c r="L8" s="67" t="s">
        <v>116</v>
      </c>
      <c r="M8" s="67" t="s">
        <v>117</v>
      </c>
      <c r="N8" s="67" t="s">
        <v>118</v>
      </c>
      <c r="O8" s="68" t="s">
        <v>119</v>
      </c>
      <c r="P8" s="69" t="s">
        <v>120</v>
      </c>
      <c r="Q8" s="69" t="s">
        <v>121</v>
      </c>
      <c r="R8" s="70">
        <v>23</v>
      </c>
      <c r="S8" s="69" t="s">
        <v>122</v>
      </c>
      <c r="T8" s="69" t="s">
        <v>123</v>
      </c>
      <c r="U8" s="70">
        <v>11994</v>
      </c>
      <c r="V8" s="70">
        <v>534</v>
      </c>
      <c r="W8" s="70">
        <v>0</v>
      </c>
      <c r="X8" s="69" t="s">
        <v>124</v>
      </c>
      <c r="Y8" s="71">
        <v>30.1</v>
      </c>
      <c r="Z8" s="71">
        <v>250.5</v>
      </c>
      <c r="AA8" s="71">
        <v>297.89999999999998</v>
      </c>
      <c r="AB8" s="71">
        <v>257.60000000000002</v>
      </c>
      <c r="AC8" s="71">
        <v>252.8</v>
      </c>
      <c r="AD8" s="71">
        <v>172.3</v>
      </c>
      <c r="AE8" s="71">
        <v>218.5</v>
      </c>
      <c r="AF8" s="71">
        <v>151.19999999999999</v>
      </c>
      <c r="AG8" s="71">
        <v>212.4</v>
      </c>
      <c r="AH8" s="71">
        <v>241.8</v>
      </c>
      <c r="AI8" s="68">
        <v>297.10000000000002</v>
      </c>
      <c r="AJ8" s="71">
        <v>63.3</v>
      </c>
      <c r="AK8" s="71">
        <v>0</v>
      </c>
      <c r="AL8" s="71">
        <v>0</v>
      </c>
      <c r="AM8" s="71">
        <v>0</v>
      </c>
      <c r="AN8" s="71">
        <v>0</v>
      </c>
      <c r="AO8" s="71">
        <v>5.7</v>
      </c>
      <c r="AP8" s="71">
        <v>4.7</v>
      </c>
      <c r="AQ8" s="71">
        <v>4</v>
      </c>
      <c r="AR8" s="71">
        <v>2.4</v>
      </c>
      <c r="AS8" s="71">
        <v>2.2999999999999998</v>
      </c>
      <c r="AT8" s="68">
        <v>5.3</v>
      </c>
      <c r="AU8" s="72">
        <v>21</v>
      </c>
      <c r="AV8" s="72">
        <v>0</v>
      </c>
      <c r="AW8" s="72">
        <v>0</v>
      </c>
      <c r="AX8" s="72">
        <v>0</v>
      </c>
      <c r="AY8" s="72">
        <v>0</v>
      </c>
      <c r="AZ8" s="72">
        <v>48</v>
      </c>
      <c r="BA8" s="72">
        <v>46</v>
      </c>
      <c r="BB8" s="72">
        <v>39</v>
      </c>
      <c r="BC8" s="72">
        <v>25</v>
      </c>
      <c r="BD8" s="72">
        <v>24</v>
      </c>
      <c r="BE8" s="72">
        <v>30</v>
      </c>
      <c r="BF8" s="71">
        <v>55.5</v>
      </c>
      <c r="BG8" s="71">
        <v>60.1</v>
      </c>
      <c r="BH8" s="71">
        <v>65.400000000000006</v>
      </c>
      <c r="BI8" s="71">
        <v>61.2</v>
      </c>
      <c r="BJ8" s="71">
        <v>60.5</v>
      </c>
      <c r="BK8" s="71">
        <v>33.6</v>
      </c>
      <c r="BL8" s="71">
        <v>33.200000000000003</v>
      </c>
      <c r="BM8" s="71">
        <v>29.6</v>
      </c>
      <c r="BN8" s="71">
        <v>29.2</v>
      </c>
      <c r="BO8" s="71">
        <v>30.4</v>
      </c>
      <c r="BP8" s="68">
        <v>26.3</v>
      </c>
      <c r="BQ8" s="72">
        <v>12033</v>
      </c>
      <c r="BR8" s="72">
        <v>13579</v>
      </c>
      <c r="BS8" s="72">
        <v>17033</v>
      </c>
      <c r="BT8" s="73">
        <v>15051</v>
      </c>
      <c r="BU8" s="73">
        <v>14016</v>
      </c>
      <c r="BV8" s="72">
        <v>44860</v>
      </c>
      <c r="BW8" s="72">
        <v>37496</v>
      </c>
      <c r="BX8" s="72">
        <v>31888</v>
      </c>
      <c r="BY8" s="72">
        <v>13314</v>
      </c>
      <c r="BZ8" s="72">
        <v>23300</v>
      </c>
      <c r="CA8" s="70">
        <v>16102</v>
      </c>
      <c r="CB8" s="71" t="s">
        <v>116</v>
      </c>
      <c r="CC8" s="71" t="s">
        <v>116</v>
      </c>
      <c r="CD8" s="71" t="s">
        <v>116</v>
      </c>
      <c r="CE8" s="71" t="s">
        <v>116</v>
      </c>
      <c r="CF8" s="71" t="s">
        <v>116</v>
      </c>
      <c r="CG8" s="71" t="s">
        <v>116</v>
      </c>
      <c r="CH8" s="71" t="s">
        <v>116</v>
      </c>
      <c r="CI8" s="71" t="s">
        <v>116</v>
      </c>
      <c r="CJ8" s="71" t="s">
        <v>116</v>
      </c>
      <c r="CK8" s="71" t="s">
        <v>116</v>
      </c>
      <c r="CL8" s="68" t="s">
        <v>116</v>
      </c>
      <c r="CM8" s="70">
        <v>69</v>
      </c>
      <c r="CN8" s="70">
        <v>10000</v>
      </c>
      <c r="CO8" s="71" t="s">
        <v>116</v>
      </c>
      <c r="CP8" s="71" t="s">
        <v>116</v>
      </c>
      <c r="CQ8" s="71" t="s">
        <v>116</v>
      </c>
      <c r="CR8" s="71" t="s">
        <v>116</v>
      </c>
      <c r="CS8" s="71" t="s">
        <v>116</v>
      </c>
      <c r="CT8" s="71" t="s">
        <v>116</v>
      </c>
      <c r="CU8" s="71" t="s">
        <v>116</v>
      </c>
      <c r="CV8" s="71" t="s">
        <v>116</v>
      </c>
      <c r="CW8" s="71" t="s">
        <v>116</v>
      </c>
      <c r="CX8" s="71" t="s">
        <v>116</v>
      </c>
      <c r="CY8" s="68" t="s">
        <v>116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254</v>
      </c>
      <c r="DF8" s="71">
        <v>280</v>
      </c>
      <c r="DG8" s="71">
        <v>239.6</v>
      </c>
      <c r="DH8" s="71">
        <v>224.1</v>
      </c>
      <c r="DI8" s="71">
        <v>155.19999999999999</v>
      </c>
      <c r="DJ8" s="68">
        <v>103.6</v>
      </c>
      <c r="DK8" s="71">
        <v>36.700000000000003</v>
      </c>
      <c r="DL8" s="71">
        <v>39.299999999999997</v>
      </c>
      <c r="DM8" s="71">
        <v>44.2</v>
      </c>
      <c r="DN8" s="71">
        <v>43.3</v>
      </c>
      <c r="DO8" s="71">
        <v>40.1</v>
      </c>
      <c r="DP8" s="71">
        <v>136.69999999999999</v>
      </c>
      <c r="DQ8" s="71">
        <v>138.9</v>
      </c>
      <c r="DR8" s="71">
        <v>139.69999999999999</v>
      </c>
      <c r="DS8" s="71">
        <v>139.30000000000001</v>
      </c>
      <c r="DT8" s="71">
        <v>136.30000000000001</v>
      </c>
      <c r="DU8" s="68">
        <v>199.3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125</v>
      </c>
      <c r="C10" s="78" t="s">
        <v>126</v>
      </c>
      <c r="D10" s="78" t="s">
        <v>127</v>
      </c>
      <c r="E10" s="78" t="s">
        <v>128</v>
      </c>
      <c r="F10" s="78" t="s">
        <v>129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>
        <f>DATEVALUE($B$6-4&amp;"年1月1日")</f>
        <v>41640</v>
      </c>
      <c r="C11" s="79">
        <f>DATEVALUE($B$6-3&amp;"年1月1日")</f>
        <v>42005</v>
      </c>
      <c r="D11" s="79">
        <f>DATEVALUE($B$6-2&amp;"年1月1日")</f>
        <v>42370</v>
      </c>
      <c r="E11" s="79">
        <f>DATEVALUE($B$6-1&amp;"年1月1日")</f>
        <v>42736</v>
      </c>
      <c r="F11" s="79">
        <f>DATEVALUE($B$6&amp;"年1月1日")</f>
        <v>43101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Plott Corporation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2020-01-28T00:00:21Z</cp:lastPrinted>
  <dcterms:created xsi:type="dcterms:W3CDTF">2019-12-05T07:28:40Z</dcterms:created>
  <dcterms:modified xsi:type="dcterms:W3CDTF">2020-02-14T04:05:54Z</dcterms:modified>
  <cp:category/>
</cp:coreProperties>
</file>