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8" windowHeight="7692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30" i="22" s="1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M30" i="22" l="1"/>
  <c r="P31" i="22"/>
  <c r="R30" i="22"/>
  <c r="K31" i="22"/>
  <c r="I31" i="22"/>
  <c r="I32" i="22" s="1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O33" i="22" l="1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J33" i="22"/>
  <c r="Q45" i="22"/>
  <c r="Q47" i="22" s="1"/>
  <c r="Q33" i="22"/>
  <c r="I45" i="22"/>
  <c r="I47" i="22" s="1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K33" i="22" l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J35" i="22"/>
  <c r="J37" i="22" s="1"/>
  <c r="J49" i="22" s="1"/>
  <c r="J53" i="22" s="1"/>
  <c r="J34" i="22"/>
  <c r="J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K35" i="22"/>
  <c r="K37" i="22" s="1"/>
  <c r="K49" i="22" s="1"/>
  <c r="K53" i="22" s="1"/>
  <c r="K34" i="22"/>
  <c r="K36" i="22" s="1"/>
  <c r="M48" i="22"/>
  <c r="M52" i="22" s="1"/>
  <c r="M54" i="22" s="1"/>
  <c r="M80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O38" i="22" l="1"/>
  <c r="O55" i="22" s="1"/>
  <c r="P34" i="22"/>
  <c r="P36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K54" i="22" s="1"/>
  <c r="K80" i="22" s="1"/>
  <c r="K38" i="22"/>
  <c r="P48" i="22"/>
  <c r="P52" i="22" s="1"/>
  <c r="P54" i="22" s="1"/>
  <c r="P80" i="22" s="1"/>
  <c r="P38" i="22"/>
  <c r="I38" i="22"/>
  <c r="I48" i="22"/>
  <c r="I52" i="22" s="1"/>
  <c r="I54" i="22" s="1"/>
  <c r="I80" i="22" s="1"/>
  <c r="Q48" i="22"/>
  <c r="Q52" i="22" s="1"/>
  <c r="Q54" i="22" s="1"/>
  <c r="Q80" i="22" s="1"/>
  <c r="Q38" i="22"/>
  <c r="J48" i="22"/>
  <c r="J52" i="22" s="1"/>
  <c r="J54" i="22" s="1"/>
  <c r="J80" i="22" s="1"/>
  <c r="J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N38" i="22" l="1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P55" i="22"/>
  <c r="P79" i="22"/>
  <c r="N79" i="22"/>
  <c r="R55" i="22"/>
  <c r="R79" i="22"/>
  <c r="J55" i="22"/>
  <c r="J79" i="22"/>
  <c r="K55" i="22"/>
  <c r="K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F79" i="22" l="1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<sst xmlns="http://schemas.openxmlformats.org/spreadsheetml/2006/main" count="175" uniqueCount="125">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</sst>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 x14ac:dyDescent="0.2"/>
  <cols>
    <col min="1" max="1" width="30.44140625" style="1" customWidth="1"/>
    <col min="2" max="22" width="12.44140625" style="1" hidden="1" customWidth="1"/>
    <col min="23" max="23" width="12.44140625" style="1" customWidth="1"/>
    <col min="24" max="24" width="17.5546875" style="1" customWidth="1"/>
    <col min="25" max="25" width="5.109375" style="1" bestFit="1" customWidth="1"/>
    <col min="26" max="26" width="3.109375" style="1" customWidth="1"/>
    <col min="27" max="27" width="10.21875" style="1" bestFit="1" customWidth="1"/>
    <col min="28" max="28" width="10.88671875" style="1" customWidth="1"/>
    <col min="29" max="32" width="10.6640625" style="1" customWidth="1"/>
    <col min="33" max="33" width="2.44140625" style="1" customWidth="1"/>
    <col min="34" max="35" width="10.6640625" style="1" customWidth="1"/>
    <col min="36" max="36" width="9.6640625" style="1" customWidth="1"/>
    <col min="37" max="38" width="11.109375" style="1" customWidth="1"/>
    <col min="39" max="45" width="12.6640625" style="1" customWidth="1"/>
    <col min="46" max="268" width="8.88671875" style="1"/>
    <col min="269" max="269" width="23" style="1" customWidth="1"/>
    <col min="270" max="280" width="12.44140625" style="1" customWidth="1"/>
    <col min="281" max="281" width="4" style="1" bestFit="1" customWidth="1"/>
    <col min="282" max="282" width="3.109375" style="1" customWidth="1"/>
    <col min="283" max="283" width="10.21875" style="1" bestFit="1" customWidth="1"/>
    <col min="284" max="284" width="10.88671875" style="1" customWidth="1"/>
    <col min="285" max="288" width="10.6640625" style="1" customWidth="1"/>
    <col min="289" max="289" width="2.44140625" style="1" customWidth="1"/>
    <col min="290" max="290" width="19" style="1" customWidth="1"/>
    <col min="291" max="291" width="8" style="1" customWidth="1"/>
    <col min="292" max="292" width="9.6640625" style="1" customWidth="1"/>
    <col min="293" max="294" width="11.109375" style="1" customWidth="1"/>
    <col min="295" max="301" width="12.6640625" style="1" customWidth="1"/>
    <col min="302" max="524" width="8.88671875" style="1"/>
    <col min="525" max="525" width="23" style="1" customWidth="1"/>
    <col min="526" max="536" width="12.44140625" style="1" customWidth="1"/>
    <col min="537" max="537" width="4" style="1" bestFit="1" customWidth="1"/>
    <col min="538" max="538" width="3.109375" style="1" customWidth="1"/>
    <col min="539" max="539" width="10.21875" style="1" bestFit="1" customWidth="1"/>
    <col min="540" max="540" width="10.88671875" style="1" customWidth="1"/>
    <col min="541" max="544" width="10.6640625" style="1" customWidth="1"/>
    <col min="545" max="545" width="2.44140625" style="1" customWidth="1"/>
    <col min="546" max="546" width="19" style="1" customWidth="1"/>
    <col min="547" max="547" width="8" style="1" customWidth="1"/>
    <col min="548" max="548" width="9.6640625" style="1" customWidth="1"/>
    <col min="549" max="550" width="11.109375" style="1" customWidth="1"/>
    <col min="551" max="557" width="12.6640625" style="1" customWidth="1"/>
    <col min="558" max="780" width="8.88671875" style="1"/>
    <col min="781" max="781" width="23" style="1" customWidth="1"/>
    <col min="782" max="792" width="12.44140625" style="1" customWidth="1"/>
    <col min="793" max="793" width="4" style="1" bestFit="1" customWidth="1"/>
    <col min="794" max="794" width="3.109375" style="1" customWidth="1"/>
    <col min="795" max="795" width="10.21875" style="1" bestFit="1" customWidth="1"/>
    <col min="796" max="796" width="10.88671875" style="1" customWidth="1"/>
    <col min="797" max="800" width="10.6640625" style="1" customWidth="1"/>
    <col min="801" max="801" width="2.44140625" style="1" customWidth="1"/>
    <col min="802" max="802" width="19" style="1" customWidth="1"/>
    <col min="803" max="803" width="8" style="1" customWidth="1"/>
    <col min="804" max="804" width="9.6640625" style="1" customWidth="1"/>
    <col min="805" max="806" width="11.109375" style="1" customWidth="1"/>
    <col min="807" max="813" width="12.6640625" style="1" customWidth="1"/>
    <col min="814" max="1036" width="8.88671875" style="1"/>
    <col min="1037" max="1037" width="23" style="1" customWidth="1"/>
    <col min="1038" max="1048" width="12.44140625" style="1" customWidth="1"/>
    <col min="1049" max="1049" width="4" style="1" bestFit="1" customWidth="1"/>
    <col min="1050" max="1050" width="3.109375" style="1" customWidth="1"/>
    <col min="1051" max="1051" width="10.21875" style="1" bestFit="1" customWidth="1"/>
    <col min="1052" max="1052" width="10.88671875" style="1" customWidth="1"/>
    <col min="1053" max="1056" width="10.6640625" style="1" customWidth="1"/>
    <col min="1057" max="1057" width="2.44140625" style="1" customWidth="1"/>
    <col min="1058" max="1058" width="19" style="1" customWidth="1"/>
    <col min="1059" max="1059" width="8" style="1" customWidth="1"/>
    <col min="1060" max="1060" width="9.6640625" style="1" customWidth="1"/>
    <col min="1061" max="1062" width="11.109375" style="1" customWidth="1"/>
    <col min="1063" max="1069" width="12.6640625" style="1" customWidth="1"/>
    <col min="1070" max="1292" width="8.88671875" style="1"/>
    <col min="1293" max="1293" width="23" style="1" customWidth="1"/>
    <col min="1294" max="1304" width="12.44140625" style="1" customWidth="1"/>
    <col min="1305" max="1305" width="4" style="1" bestFit="1" customWidth="1"/>
    <col min="1306" max="1306" width="3.109375" style="1" customWidth="1"/>
    <col min="1307" max="1307" width="10.21875" style="1" bestFit="1" customWidth="1"/>
    <col min="1308" max="1308" width="10.88671875" style="1" customWidth="1"/>
    <col min="1309" max="1312" width="10.6640625" style="1" customWidth="1"/>
    <col min="1313" max="1313" width="2.44140625" style="1" customWidth="1"/>
    <col min="1314" max="1314" width="19" style="1" customWidth="1"/>
    <col min="1315" max="1315" width="8" style="1" customWidth="1"/>
    <col min="1316" max="1316" width="9.6640625" style="1" customWidth="1"/>
    <col min="1317" max="1318" width="11.109375" style="1" customWidth="1"/>
    <col min="1319" max="1325" width="12.6640625" style="1" customWidth="1"/>
    <col min="1326" max="1548" width="8.88671875" style="1"/>
    <col min="1549" max="1549" width="23" style="1" customWidth="1"/>
    <col min="1550" max="1560" width="12.44140625" style="1" customWidth="1"/>
    <col min="1561" max="1561" width="4" style="1" bestFit="1" customWidth="1"/>
    <col min="1562" max="1562" width="3.109375" style="1" customWidth="1"/>
    <col min="1563" max="1563" width="10.21875" style="1" bestFit="1" customWidth="1"/>
    <col min="1564" max="1564" width="10.88671875" style="1" customWidth="1"/>
    <col min="1565" max="1568" width="10.6640625" style="1" customWidth="1"/>
    <col min="1569" max="1569" width="2.44140625" style="1" customWidth="1"/>
    <col min="1570" max="1570" width="19" style="1" customWidth="1"/>
    <col min="1571" max="1571" width="8" style="1" customWidth="1"/>
    <col min="1572" max="1572" width="9.6640625" style="1" customWidth="1"/>
    <col min="1573" max="1574" width="11.109375" style="1" customWidth="1"/>
    <col min="1575" max="1581" width="12.6640625" style="1" customWidth="1"/>
    <col min="1582" max="1804" width="8.88671875" style="1"/>
    <col min="1805" max="1805" width="23" style="1" customWidth="1"/>
    <col min="1806" max="1816" width="12.44140625" style="1" customWidth="1"/>
    <col min="1817" max="1817" width="4" style="1" bestFit="1" customWidth="1"/>
    <col min="1818" max="1818" width="3.109375" style="1" customWidth="1"/>
    <col min="1819" max="1819" width="10.21875" style="1" bestFit="1" customWidth="1"/>
    <col min="1820" max="1820" width="10.88671875" style="1" customWidth="1"/>
    <col min="1821" max="1824" width="10.6640625" style="1" customWidth="1"/>
    <col min="1825" max="1825" width="2.44140625" style="1" customWidth="1"/>
    <col min="1826" max="1826" width="19" style="1" customWidth="1"/>
    <col min="1827" max="1827" width="8" style="1" customWidth="1"/>
    <col min="1828" max="1828" width="9.6640625" style="1" customWidth="1"/>
    <col min="1829" max="1830" width="11.109375" style="1" customWidth="1"/>
    <col min="1831" max="1837" width="12.6640625" style="1" customWidth="1"/>
    <col min="1838" max="2060" width="8.88671875" style="1"/>
    <col min="2061" max="2061" width="23" style="1" customWidth="1"/>
    <col min="2062" max="2072" width="12.44140625" style="1" customWidth="1"/>
    <col min="2073" max="2073" width="4" style="1" bestFit="1" customWidth="1"/>
    <col min="2074" max="2074" width="3.109375" style="1" customWidth="1"/>
    <col min="2075" max="2075" width="10.21875" style="1" bestFit="1" customWidth="1"/>
    <col min="2076" max="2076" width="10.88671875" style="1" customWidth="1"/>
    <col min="2077" max="2080" width="10.6640625" style="1" customWidth="1"/>
    <col min="2081" max="2081" width="2.44140625" style="1" customWidth="1"/>
    <col min="2082" max="2082" width="19" style="1" customWidth="1"/>
    <col min="2083" max="2083" width="8" style="1" customWidth="1"/>
    <col min="2084" max="2084" width="9.6640625" style="1" customWidth="1"/>
    <col min="2085" max="2086" width="11.109375" style="1" customWidth="1"/>
    <col min="2087" max="2093" width="12.6640625" style="1" customWidth="1"/>
    <col min="2094" max="2316" width="8.88671875" style="1"/>
    <col min="2317" max="2317" width="23" style="1" customWidth="1"/>
    <col min="2318" max="2328" width="12.44140625" style="1" customWidth="1"/>
    <col min="2329" max="2329" width="4" style="1" bestFit="1" customWidth="1"/>
    <col min="2330" max="2330" width="3.109375" style="1" customWidth="1"/>
    <col min="2331" max="2331" width="10.21875" style="1" bestFit="1" customWidth="1"/>
    <col min="2332" max="2332" width="10.88671875" style="1" customWidth="1"/>
    <col min="2333" max="2336" width="10.6640625" style="1" customWidth="1"/>
    <col min="2337" max="2337" width="2.44140625" style="1" customWidth="1"/>
    <col min="2338" max="2338" width="19" style="1" customWidth="1"/>
    <col min="2339" max="2339" width="8" style="1" customWidth="1"/>
    <col min="2340" max="2340" width="9.6640625" style="1" customWidth="1"/>
    <col min="2341" max="2342" width="11.109375" style="1" customWidth="1"/>
    <col min="2343" max="2349" width="12.6640625" style="1" customWidth="1"/>
    <col min="2350" max="2572" width="8.88671875" style="1"/>
    <col min="2573" max="2573" width="23" style="1" customWidth="1"/>
    <col min="2574" max="2584" width="12.44140625" style="1" customWidth="1"/>
    <col min="2585" max="2585" width="4" style="1" bestFit="1" customWidth="1"/>
    <col min="2586" max="2586" width="3.109375" style="1" customWidth="1"/>
    <col min="2587" max="2587" width="10.21875" style="1" bestFit="1" customWidth="1"/>
    <col min="2588" max="2588" width="10.88671875" style="1" customWidth="1"/>
    <col min="2589" max="2592" width="10.6640625" style="1" customWidth="1"/>
    <col min="2593" max="2593" width="2.44140625" style="1" customWidth="1"/>
    <col min="2594" max="2594" width="19" style="1" customWidth="1"/>
    <col min="2595" max="2595" width="8" style="1" customWidth="1"/>
    <col min="2596" max="2596" width="9.6640625" style="1" customWidth="1"/>
    <col min="2597" max="2598" width="11.109375" style="1" customWidth="1"/>
    <col min="2599" max="2605" width="12.6640625" style="1" customWidth="1"/>
    <col min="2606" max="2828" width="8.88671875" style="1"/>
    <col min="2829" max="2829" width="23" style="1" customWidth="1"/>
    <col min="2830" max="2840" width="12.44140625" style="1" customWidth="1"/>
    <col min="2841" max="2841" width="4" style="1" bestFit="1" customWidth="1"/>
    <col min="2842" max="2842" width="3.109375" style="1" customWidth="1"/>
    <col min="2843" max="2843" width="10.21875" style="1" bestFit="1" customWidth="1"/>
    <col min="2844" max="2844" width="10.88671875" style="1" customWidth="1"/>
    <col min="2845" max="2848" width="10.6640625" style="1" customWidth="1"/>
    <col min="2849" max="2849" width="2.44140625" style="1" customWidth="1"/>
    <col min="2850" max="2850" width="19" style="1" customWidth="1"/>
    <col min="2851" max="2851" width="8" style="1" customWidth="1"/>
    <col min="2852" max="2852" width="9.6640625" style="1" customWidth="1"/>
    <col min="2853" max="2854" width="11.109375" style="1" customWidth="1"/>
    <col min="2855" max="2861" width="12.6640625" style="1" customWidth="1"/>
    <col min="2862" max="3084" width="8.88671875" style="1"/>
    <col min="3085" max="3085" width="23" style="1" customWidth="1"/>
    <col min="3086" max="3096" width="12.44140625" style="1" customWidth="1"/>
    <col min="3097" max="3097" width="4" style="1" bestFit="1" customWidth="1"/>
    <col min="3098" max="3098" width="3.109375" style="1" customWidth="1"/>
    <col min="3099" max="3099" width="10.21875" style="1" bestFit="1" customWidth="1"/>
    <col min="3100" max="3100" width="10.88671875" style="1" customWidth="1"/>
    <col min="3101" max="3104" width="10.6640625" style="1" customWidth="1"/>
    <col min="3105" max="3105" width="2.44140625" style="1" customWidth="1"/>
    <col min="3106" max="3106" width="19" style="1" customWidth="1"/>
    <col min="3107" max="3107" width="8" style="1" customWidth="1"/>
    <col min="3108" max="3108" width="9.6640625" style="1" customWidth="1"/>
    <col min="3109" max="3110" width="11.109375" style="1" customWidth="1"/>
    <col min="3111" max="3117" width="12.6640625" style="1" customWidth="1"/>
    <col min="3118" max="3340" width="8.88671875" style="1"/>
    <col min="3341" max="3341" width="23" style="1" customWidth="1"/>
    <col min="3342" max="3352" width="12.44140625" style="1" customWidth="1"/>
    <col min="3353" max="3353" width="4" style="1" bestFit="1" customWidth="1"/>
    <col min="3354" max="3354" width="3.109375" style="1" customWidth="1"/>
    <col min="3355" max="3355" width="10.21875" style="1" bestFit="1" customWidth="1"/>
    <col min="3356" max="3356" width="10.88671875" style="1" customWidth="1"/>
    <col min="3357" max="3360" width="10.6640625" style="1" customWidth="1"/>
    <col min="3361" max="3361" width="2.44140625" style="1" customWidth="1"/>
    <col min="3362" max="3362" width="19" style="1" customWidth="1"/>
    <col min="3363" max="3363" width="8" style="1" customWidth="1"/>
    <col min="3364" max="3364" width="9.6640625" style="1" customWidth="1"/>
    <col min="3365" max="3366" width="11.109375" style="1" customWidth="1"/>
    <col min="3367" max="3373" width="12.6640625" style="1" customWidth="1"/>
    <col min="3374" max="3596" width="8.88671875" style="1"/>
    <col min="3597" max="3597" width="23" style="1" customWidth="1"/>
    <col min="3598" max="3608" width="12.44140625" style="1" customWidth="1"/>
    <col min="3609" max="3609" width="4" style="1" bestFit="1" customWidth="1"/>
    <col min="3610" max="3610" width="3.109375" style="1" customWidth="1"/>
    <col min="3611" max="3611" width="10.21875" style="1" bestFit="1" customWidth="1"/>
    <col min="3612" max="3612" width="10.88671875" style="1" customWidth="1"/>
    <col min="3613" max="3616" width="10.6640625" style="1" customWidth="1"/>
    <col min="3617" max="3617" width="2.44140625" style="1" customWidth="1"/>
    <col min="3618" max="3618" width="19" style="1" customWidth="1"/>
    <col min="3619" max="3619" width="8" style="1" customWidth="1"/>
    <col min="3620" max="3620" width="9.6640625" style="1" customWidth="1"/>
    <col min="3621" max="3622" width="11.109375" style="1" customWidth="1"/>
    <col min="3623" max="3629" width="12.6640625" style="1" customWidth="1"/>
    <col min="3630" max="3852" width="8.88671875" style="1"/>
    <col min="3853" max="3853" width="23" style="1" customWidth="1"/>
    <col min="3854" max="3864" width="12.44140625" style="1" customWidth="1"/>
    <col min="3865" max="3865" width="4" style="1" bestFit="1" customWidth="1"/>
    <col min="3866" max="3866" width="3.109375" style="1" customWidth="1"/>
    <col min="3867" max="3867" width="10.21875" style="1" bestFit="1" customWidth="1"/>
    <col min="3868" max="3868" width="10.88671875" style="1" customWidth="1"/>
    <col min="3869" max="3872" width="10.6640625" style="1" customWidth="1"/>
    <col min="3873" max="3873" width="2.44140625" style="1" customWidth="1"/>
    <col min="3874" max="3874" width="19" style="1" customWidth="1"/>
    <col min="3875" max="3875" width="8" style="1" customWidth="1"/>
    <col min="3876" max="3876" width="9.6640625" style="1" customWidth="1"/>
    <col min="3877" max="3878" width="11.109375" style="1" customWidth="1"/>
    <col min="3879" max="3885" width="12.6640625" style="1" customWidth="1"/>
    <col min="3886" max="4108" width="8.88671875" style="1"/>
    <col min="4109" max="4109" width="23" style="1" customWidth="1"/>
    <col min="4110" max="4120" width="12.44140625" style="1" customWidth="1"/>
    <col min="4121" max="4121" width="4" style="1" bestFit="1" customWidth="1"/>
    <col min="4122" max="4122" width="3.109375" style="1" customWidth="1"/>
    <col min="4123" max="4123" width="10.21875" style="1" bestFit="1" customWidth="1"/>
    <col min="4124" max="4124" width="10.88671875" style="1" customWidth="1"/>
    <col min="4125" max="4128" width="10.6640625" style="1" customWidth="1"/>
    <col min="4129" max="4129" width="2.44140625" style="1" customWidth="1"/>
    <col min="4130" max="4130" width="19" style="1" customWidth="1"/>
    <col min="4131" max="4131" width="8" style="1" customWidth="1"/>
    <col min="4132" max="4132" width="9.6640625" style="1" customWidth="1"/>
    <col min="4133" max="4134" width="11.109375" style="1" customWidth="1"/>
    <col min="4135" max="4141" width="12.6640625" style="1" customWidth="1"/>
    <col min="4142" max="4364" width="8.88671875" style="1"/>
    <col min="4365" max="4365" width="23" style="1" customWidth="1"/>
    <col min="4366" max="4376" width="12.44140625" style="1" customWidth="1"/>
    <col min="4377" max="4377" width="4" style="1" bestFit="1" customWidth="1"/>
    <col min="4378" max="4378" width="3.109375" style="1" customWidth="1"/>
    <col min="4379" max="4379" width="10.21875" style="1" bestFit="1" customWidth="1"/>
    <col min="4380" max="4380" width="10.88671875" style="1" customWidth="1"/>
    <col min="4381" max="4384" width="10.6640625" style="1" customWidth="1"/>
    <col min="4385" max="4385" width="2.44140625" style="1" customWidth="1"/>
    <col min="4386" max="4386" width="19" style="1" customWidth="1"/>
    <col min="4387" max="4387" width="8" style="1" customWidth="1"/>
    <col min="4388" max="4388" width="9.6640625" style="1" customWidth="1"/>
    <col min="4389" max="4390" width="11.109375" style="1" customWidth="1"/>
    <col min="4391" max="4397" width="12.6640625" style="1" customWidth="1"/>
    <col min="4398" max="4620" width="8.88671875" style="1"/>
    <col min="4621" max="4621" width="23" style="1" customWidth="1"/>
    <col min="4622" max="4632" width="12.44140625" style="1" customWidth="1"/>
    <col min="4633" max="4633" width="4" style="1" bestFit="1" customWidth="1"/>
    <col min="4634" max="4634" width="3.109375" style="1" customWidth="1"/>
    <col min="4635" max="4635" width="10.21875" style="1" bestFit="1" customWidth="1"/>
    <col min="4636" max="4636" width="10.88671875" style="1" customWidth="1"/>
    <col min="4637" max="4640" width="10.6640625" style="1" customWidth="1"/>
    <col min="4641" max="4641" width="2.44140625" style="1" customWidth="1"/>
    <col min="4642" max="4642" width="19" style="1" customWidth="1"/>
    <col min="4643" max="4643" width="8" style="1" customWidth="1"/>
    <col min="4644" max="4644" width="9.6640625" style="1" customWidth="1"/>
    <col min="4645" max="4646" width="11.109375" style="1" customWidth="1"/>
    <col min="4647" max="4653" width="12.6640625" style="1" customWidth="1"/>
    <col min="4654" max="4876" width="8.88671875" style="1"/>
    <col min="4877" max="4877" width="23" style="1" customWidth="1"/>
    <col min="4878" max="4888" width="12.44140625" style="1" customWidth="1"/>
    <col min="4889" max="4889" width="4" style="1" bestFit="1" customWidth="1"/>
    <col min="4890" max="4890" width="3.109375" style="1" customWidth="1"/>
    <col min="4891" max="4891" width="10.21875" style="1" bestFit="1" customWidth="1"/>
    <col min="4892" max="4892" width="10.88671875" style="1" customWidth="1"/>
    <col min="4893" max="4896" width="10.6640625" style="1" customWidth="1"/>
    <col min="4897" max="4897" width="2.44140625" style="1" customWidth="1"/>
    <col min="4898" max="4898" width="19" style="1" customWidth="1"/>
    <col min="4899" max="4899" width="8" style="1" customWidth="1"/>
    <col min="4900" max="4900" width="9.6640625" style="1" customWidth="1"/>
    <col min="4901" max="4902" width="11.109375" style="1" customWidth="1"/>
    <col min="4903" max="4909" width="12.6640625" style="1" customWidth="1"/>
    <col min="4910" max="5132" width="8.88671875" style="1"/>
    <col min="5133" max="5133" width="23" style="1" customWidth="1"/>
    <col min="5134" max="5144" width="12.44140625" style="1" customWidth="1"/>
    <col min="5145" max="5145" width="4" style="1" bestFit="1" customWidth="1"/>
    <col min="5146" max="5146" width="3.109375" style="1" customWidth="1"/>
    <col min="5147" max="5147" width="10.21875" style="1" bestFit="1" customWidth="1"/>
    <col min="5148" max="5148" width="10.88671875" style="1" customWidth="1"/>
    <col min="5149" max="5152" width="10.6640625" style="1" customWidth="1"/>
    <col min="5153" max="5153" width="2.44140625" style="1" customWidth="1"/>
    <col min="5154" max="5154" width="19" style="1" customWidth="1"/>
    <col min="5155" max="5155" width="8" style="1" customWidth="1"/>
    <col min="5156" max="5156" width="9.6640625" style="1" customWidth="1"/>
    <col min="5157" max="5158" width="11.109375" style="1" customWidth="1"/>
    <col min="5159" max="5165" width="12.6640625" style="1" customWidth="1"/>
    <col min="5166" max="5388" width="8.88671875" style="1"/>
    <col min="5389" max="5389" width="23" style="1" customWidth="1"/>
    <col min="5390" max="5400" width="12.44140625" style="1" customWidth="1"/>
    <col min="5401" max="5401" width="4" style="1" bestFit="1" customWidth="1"/>
    <col min="5402" max="5402" width="3.109375" style="1" customWidth="1"/>
    <col min="5403" max="5403" width="10.21875" style="1" bestFit="1" customWidth="1"/>
    <col min="5404" max="5404" width="10.88671875" style="1" customWidth="1"/>
    <col min="5405" max="5408" width="10.6640625" style="1" customWidth="1"/>
    <col min="5409" max="5409" width="2.44140625" style="1" customWidth="1"/>
    <col min="5410" max="5410" width="19" style="1" customWidth="1"/>
    <col min="5411" max="5411" width="8" style="1" customWidth="1"/>
    <col min="5412" max="5412" width="9.6640625" style="1" customWidth="1"/>
    <col min="5413" max="5414" width="11.109375" style="1" customWidth="1"/>
    <col min="5415" max="5421" width="12.6640625" style="1" customWidth="1"/>
    <col min="5422" max="5644" width="8.88671875" style="1"/>
    <col min="5645" max="5645" width="23" style="1" customWidth="1"/>
    <col min="5646" max="5656" width="12.44140625" style="1" customWidth="1"/>
    <col min="5657" max="5657" width="4" style="1" bestFit="1" customWidth="1"/>
    <col min="5658" max="5658" width="3.109375" style="1" customWidth="1"/>
    <col min="5659" max="5659" width="10.21875" style="1" bestFit="1" customWidth="1"/>
    <col min="5660" max="5660" width="10.88671875" style="1" customWidth="1"/>
    <col min="5661" max="5664" width="10.6640625" style="1" customWidth="1"/>
    <col min="5665" max="5665" width="2.44140625" style="1" customWidth="1"/>
    <col min="5666" max="5666" width="19" style="1" customWidth="1"/>
    <col min="5667" max="5667" width="8" style="1" customWidth="1"/>
    <col min="5668" max="5668" width="9.6640625" style="1" customWidth="1"/>
    <col min="5669" max="5670" width="11.109375" style="1" customWidth="1"/>
    <col min="5671" max="5677" width="12.6640625" style="1" customWidth="1"/>
    <col min="5678" max="5900" width="8.88671875" style="1"/>
    <col min="5901" max="5901" width="23" style="1" customWidth="1"/>
    <col min="5902" max="5912" width="12.44140625" style="1" customWidth="1"/>
    <col min="5913" max="5913" width="4" style="1" bestFit="1" customWidth="1"/>
    <col min="5914" max="5914" width="3.109375" style="1" customWidth="1"/>
    <col min="5915" max="5915" width="10.21875" style="1" bestFit="1" customWidth="1"/>
    <col min="5916" max="5916" width="10.88671875" style="1" customWidth="1"/>
    <col min="5917" max="5920" width="10.6640625" style="1" customWidth="1"/>
    <col min="5921" max="5921" width="2.44140625" style="1" customWidth="1"/>
    <col min="5922" max="5922" width="19" style="1" customWidth="1"/>
    <col min="5923" max="5923" width="8" style="1" customWidth="1"/>
    <col min="5924" max="5924" width="9.6640625" style="1" customWidth="1"/>
    <col min="5925" max="5926" width="11.109375" style="1" customWidth="1"/>
    <col min="5927" max="5933" width="12.6640625" style="1" customWidth="1"/>
    <col min="5934" max="6156" width="8.88671875" style="1"/>
    <col min="6157" max="6157" width="23" style="1" customWidth="1"/>
    <col min="6158" max="6168" width="12.44140625" style="1" customWidth="1"/>
    <col min="6169" max="6169" width="4" style="1" bestFit="1" customWidth="1"/>
    <col min="6170" max="6170" width="3.109375" style="1" customWidth="1"/>
    <col min="6171" max="6171" width="10.21875" style="1" bestFit="1" customWidth="1"/>
    <col min="6172" max="6172" width="10.88671875" style="1" customWidth="1"/>
    <col min="6173" max="6176" width="10.6640625" style="1" customWidth="1"/>
    <col min="6177" max="6177" width="2.44140625" style="1" customWidth="1"/>
    <col min="6178" max="6178" width="19" style="1" customWidth="1"/>
    <col min="6179" max="6179" width="8" style="1" customWidth="1"/>
    <col min="6180" max="6180" width="9.6640625" style="1" customWidth="1"/>
    <col min="6181" max="6182" width="11.109375" style="1" customWidth="1"/>
    <col min="6183" max="6189" width="12.6640625" style="1" customWidth="1"/>
    <col min="6190" max="6412" width="8.88671875" style="1"/>
    <col min="6413" max="6413" width="23" style="1" customWidth="1"/>
    <col min="6414" max="6424" width="12.44140625" style="1" customWidth="1"/>
    <col min="6425" max="6425" width="4" style="1" bestFit="1" customWidth="1"/>
    <col min="6426" max="6426" width="3.109375" style="1" customWidth="1"/>
    <col min="6427" max="6427" width="10.21875" style="1" bestFit="1" customWidth="1"/>
    <col min="6428" max="6428" width="10.88671875" style="1" customWidth="1"/>
    <col min="6429" max="6432" width="10.6640625" style="1" customWidth="1"/>
    <col min="6433" max="6433" width="2.44140625" style="1" customWidth="1"/>
    <col min="6434" max="6434" width="19" style="1" customWidth="1"/>
    <col min="6435" max="6435" width="8" style="1" customWidth="1"/>
    <col min="6436" max="6436" width="9.6640625" style="1" customWidth="1"/>
    <col min="6437" max="6438" width="11.109375" style="1" customWidth="1"/>
    <col min="6439" max="6445" width="12.6640625" style="1" customWidth="1"/>
    <col min="6446" max="6668" width="8.88671875" style="1"/>
    <col min="6669" max="6669" width="23" style="1" customWidth="1"/>
    <col min="6670" max="6680" width="12.44140625" style="1" customWidth="1"/>
    <col min="6681" max="6681" width="4" style="1" bestFit="1" customWidth="1"/>
    <col min="6682" max="6682" width="3.109375" style="1" customWidth="1"/>
    <col min="6683" max="6683" width="10.21875" style="1" bestFit="1" customWidth="1"/>
    <col min="6684" max="6684" width="10.88671875" style="1" customWidth="1"/>
    <col min="6685" max="6688" width="10.6640625" style="1" customWidth="1"/>
    <col min="6689" max="6689" width="2.44140625" style="1" customWidth="1"/>
    <col min="6690" max="6690" width="19" style="1" customWidth="1"/>
    <col min="6691" max="6691" width="8" style="1" customWidth="1"/>
    <col min="6692" max="6692" width="9.6640625" style="1" customWidth="1"/>
    <col min="6693" max="6694" width="11.109375" style="1" customWidth="1"/>
    <col min="6695" max="6701" width="12.6640625" style="1" customWidth="1"/>
    <col min="6702" max="6924" width="8.88671875" style="1"/>
    <col min="6925" max="6925" width="23" style="1" customWidth="1"/>
    <col min="6926" max="6936" width="12.44140625" style="1" customWidth="1"/>
    <col min="6937" max="6937" width="4" style="1" bestFit="1" customWidth="1"/>
    <col min="6938" max="6938" width="3.109375" style="1" customWidth="1"/>
    <col min="6939" max="6939" width="10.21875" style="1" bestFit="1" customWidth="1"/>
    <col min="6940" max="6940" width="10.88671875" style="1" customWidth="1"/>
    <col min="6941" max="6944" width="10.6640625" style="1" customWidth="1"/>
    <col min="6945" max="6945" width="2.44140625" style="1" customWidth="1"/>
    <col min="6946" max="6946" width="19" style="1" customWidth="1"/>
    <col min="6947" max="6947" width="8" style="1" customWidth="1"/>
    <col min="6948" max="6948" width="9.6640625" style="1" customWidth="1"/>
    <col min="6949" max="6950" width="11.109375" style="1" customWidth="1"/>
    <col min="6951" max="6957" width="12.6640625" style="1" customWidth="1"/>
    <col min="6958" max="7180" width="8.88671875" style="1"/>
    <col min="7181" max="7181" width="23" style="1" customWidth="1"/>
    <col min="7182" max="7192" width="12.44140625" style="1" customWidth="1"/>
    <col min="7193" max="7193" width="4" style="1" bestFit="1" customWidth="1"/>
    <col min="7194" max="7194" width="3.109375" style="1" customWidth="1"/>
    <col min="7195" max="7195" width="10.21875" style="1" bestFit="1" customWidth="1"/>
    <col min="7196" max="7196" width="10.88671875" style="1" customWidth="1"/>
    <col min="7197" max="7200" width="10.6640625" style="1" customWidth="1"/>
    <col min="7201" max="7201" width="2.44140625" style="1" customWidth="1"/>
    <col min="7202" max="7202" width="19" style="1" customWidth="1"/>
    <col min="7203" max="7203" width="8" style="1" customWidth="1"/>
    <col min="7204" max="7204" width="9.6640625" style="1" customWidth="1"/>
    <col min="7205" max="7206" width="11.109375" style="1" customWidth="1"/>
    <col min="7207" max="7213" width="12.6640625" style="1" customWidth="1"/>
    <col min="7214" max="7436" width="8.88671875" style="1"/>
    <col min="7437" max="7437" width="23" style="1" customWidth="1"/>
    <col min="7438" max="7448" width="12.44140625" style="1" customWidth="1"/>
    <col min="7449" max="7449" width="4" style="1" bestFit="1" customWidth="1"/>
    <col min="7450" max="7450" width="3.109375" style="1" customWidth="1"/>
    <col min="7451" max="7451" width="10.21875" style="1" bestFit="1" customWidth="1"/>
    <col min="7452" max="7452" width="10.88671875" style="1" customWidth="1"/>
    <col min="7453" max="7456" width="10.6640625" style="1" customWidth="1"/>
    <col min="7457" max="7457" width="2.44140625" style="1" customWidth="1"/>
    <col min="7458" max="7458" width="19" style="1" customWidth="1"/>
    <col min="7459" max="7459" width="8" style="1" customWidth="1"/>
    <col min="7460" max="7460" width="9.6640625" style="1" customWidth="1"/>
    <col min="7461" max="7462" width="11.109375" style="1" customWidth="1"/>
    <col min="7463" max="7469" width="12.6640625" style="1" customWidth="1"/>
    <col min="7470" max="7692" width="8.88671875" style="1"/>
    <col min="7693" max="7693" width="23" style="1" customWidth="1"/>
    <col min="7694" max="7704" width="12.44140625" style="1" customWidth="1"/>
    <col min="7705" max="7705" width="4" style="1" bestFit="1" customWidth="1"/>
    <col min="7706" max="7706" width="3.109375" style="1" customWidth="1"/>
    <col min="7707" max="7707" width="10.21875" style="1" bestFit="1" customWidth="1"/>
    <col min="7708" max="7708" width="10.88671875" style="1" customWidth="1"/>
    <col min="7709" max="7712" width="10.6640625" style="1" customWidth="1"/>
    <col min="7713" max="7713" width="2.44140625" style="1" customWidth="1"/>
    <col min="7714" max="7714" width="19" style="1" customWidth="1"/>
    <col min="7715" max="7715" width="8" style="1" customWidth="1"/>
    <col min="7716" max="7716" width="9.6640625" style="1" customWidth="1"/>
    <col min="7717" max="7718" width="11.109375" style="1" customWidth="1"/>
    <col min="7719" max="7725" width="12.6640625" style="1" customWidth="1"/>
    <col min="7726" max="7948" width="8.88671875" style="1"/>
    <col min="7949" max="7949" width="23" style="1" customWidth="1"/>
    <col min="7950" max="7960" width="12.44140625" style="1" customWidth="1"/>
    <col min="7961" max="7961" width="4" style="1" bestFit="1" customWidth="1"/>
    <col min="7962" max="7962" width="3.109375" style="1" customWidth="1"/>
    <col min="7963" max="7963" width="10.21875" style="1" bestFit="1" customWidth="1"/>
    <col min="7964" max="7964" width="10.88671875" style="1" customWidth="1"/>
    <col min="7965" max="7968" width="10.6640625" style="1" customWidth="1"/>
    <col min="7969" max="7969" width="2.44140625" style="1" customWidth="1"/>
    <col min="7970" max="7970" width="19" style="1" customWidth="1"/>
    <col min="7971" max="7971" width="8" style="1" customWidth="1"/>
    <col min="7972" max="7972" width="9.6640625" style="1" customWidth="1"/>
    <col min="7973" max="7974" width="11.109375" style="1" customWidth="1"/>
    <col min="7975" max="7981" width="12.6640625" style="1" customWidth="1"/>
    <col min="7982" max="8204" width="8.88671875" style="1"/>
    <col min="8205" max="8205" width="23" style="1" customWidth="1"/>
    <col min="8206" max="8216" width="12.44140625" style="1" customWidth="1"/>
    <col min="8217" max="8217" width="4" style="1" bestFit="1" customWidth="1"/>
    <col min="8218" max="8218" width="3.109375" style="1" customWidth="1"/>
    <col min="8219" max="8219" width="10.21875" style="1" bestFit="1" customWidth="1"/>
    <col min="8220" max="8220" width="10.88671875" style="1" customWidth="1"/>
    <col min="8221" max="8224" width="10.6640625" style="1" customWidth="1"/>
    <col min="8225" max="8225" width="2.44140625" style="1" customWidth="1"/>
    <col min="8226" max="8226" width="19" style="1" customWidth="1"/>
    <col min="8227" max="8227" width="8" style="1" customWidth="1"/>
    <col min="8228" max="8228" width="9.6640625" style="1" customWidth="1"/>
    <col min="8229" max="8230" width="11.109375" style="1" customWidth="1"/>
    <col min="8231" max="8237" width="12.6640625" style="1" customWidth="1"/>
    <col min="8238" max="8460" width="8.88671875" style="1"/>
    <col min="8461" max="8461" width="23" style="1" customWidth="1"/>
    <col min="8462" max="8472" width="12.44140625" style="1" customWidth="1"/>
    <col min="8473" max="8473" width="4" style="1" bestFit="1" customWidth="1"/>
    <col min="8474" max="8474" width="3.109375" style="1" customWidth="1"/>
    <col min="8475" max="8475" width="10.21875" style="1" bestFit="1" customWidth="1"/>
    <col min="8476" max="8476" width="10.88671875" style="1" customWidth="1"/>
    <col min="8477" max="8480" width="10.6640625" style="1" customWidth="1"/>
    <col min="8481" max="8481" width="2.44140625" style="1" customWidth="1"/>
    <col min="8482" max="8482" width="19" style="1" customWidth="1"/>
    <col min="8483" max="8483" width="8" style="1" customWidth="1"/>
    <col min="8484" max="8484" width="9.6640625" style="1" customWidth="1"/>
    <col min="8485" max="8486" width="11.109375" style="1" customWidth="1"/>
    <col min="8487" max="8493" width="12.6640625" style="1" customWidth="1"/>
    <col min="8494" max="8716" width="8.88671875" style="1"/>
    <col min="8717" max="8717" width="23" style="1" customWidth="1"/>
    <col min="8718" max="8728" width="12.44140625" style="1" customWidth="1"/>
    <col min="8729" max="8729" width="4" style="1" bestFit="1" customWidth="1"/>
    <col min="8730" max="8730" width="3.109375" style="1" customWidth="1"/>
    <col min="8731" max="8731" width="10.21875" style="1" bestFit="1" customWidth="1"/>
    <col min="8732" max="8732" width="10.88671875" style="1" customWidth="1"/>
    <col min="8733" max="8736" width="10.6640625" style="1" customWidth="1"/>
    <col min="8737" max="8737" width="2.44140625" style="1" customWidth="1"/>
    <col min="8738" max="8738" width="19" style="1" customWidth="1"/>
    <col min="8739" max="8739" width="8" style="1" customWidth="1"/>
    <col min="8740" max="8740" width="9.6640625" style="1" customWidth="1"/>
    <col min="8741" max="8742" width="11.109375" style="1" customWidth="1"/>
    <col min="8743" max="8749" width="12.6640625" style="1" customWidth="1"/>
    <col min="8750" max="8972" width="8.88671875" style="1"/>
    <col min="8973" max="8973" width="23" style="1" customWidth="1"/>
    <col min="8974" max="8984" width="12.44140625" style="1" customWidth="1"/>
    <col min="8985" max="8985" width="4" style="1" bestFit="1" customWidth="1"/>
    <col min="8986" max="8986" width="3.109375" style="1" customWidth="1"/>
    <col min="8987" max="8987" width="10.21875" style="1" bestFit="1" customWidth="1"/>
    <col min="8988" max="8988" width="10.88671875" style="1" customWidth="1"/>
    <col min="8989" max="8992" width="10.6640625" style="1" customWidth="1"/>
    <col min="8993" max="8993" width="2.44140625" style="1" customWidth="1"/>
    <col min="8994" max="8994" width="19" style="1" customWidth="1"/>
    <col min="8995" max="8995" width="8" style="1" customWidth="1"/>
    <col min="8996" max="8996" width="9.6640625" style="1" customWidth="1"/>
    <col min="8997" max="8998" width="11.109375" style="1" customWidth="1"/>
    <col min="8999" max="9005" width="12.6640625" style="1" customWidth="1"/>
    <col min="9006" max="9228" width="8.88671875" style="1"/>
    <col min="9229" max="9229" width="23" style="1" customWidth="1"/>
    <col min="9230" max="9240" width="12.44140625" style="1" customWidth="1"/>
    <col min="9241" max="9241" width="4" style="1" bestFit="1" customWidth="1"/>
    <col min="9242" max="9242" width="3.109375" style="1" customWidth="1"/>
    <col min="9243" max="9243" width="10.21875" style="1" bestFit="1" customWidth="1"/>
    <col min="9244" max="9244" width="10.88671875" style="1" customWidth="1"/>
    <col min="9245" max="9248" width="10.6640625" style="1" customWidth="1"/>
    <col min="9249" max="9249" width="2.44140625" style="1" customWidth="1"/>
    <col min="9250" max="9250" width="19" style="1" customWidth="1"/>
    <col min="9251" max="9251" width="8" style="1" customWidth="1"/>
    <col min="9252" max="9252" width="9.6640625" style="1" customWidth="1"/>
    <col min="9253" max="9254" width="11.109375" style="1" customWidth="1"/>
    <col min="9255" max="9261" width="12.6640625" style="1" customWidth="1"/>
    <col min="9262" max="9484" width="8.88671875" style="1"/>
    <col min="9485" max="9485" width="23" style="1" customWidth="1"/>
    <col min="9486" max="9496" width="12.44140625" style="1" customWidth="1"/>
    <col min="9497" max="9497" width="4" style="1" bestFit="1" customWidth="1"/>
    <col min="9498" max="9498" width="3.109375" style="1" customWidth="1"/>
    <col min="9499" max="9499" width="10.21875" style="1" bestFit="1" customWidth="1"/>
    <col min="9500" max="9500" width="10.88671875" style="1" customWidth="1"/>
    <col min="9501" max="9504" width="10.6640625" style="1" customWidth="1"/>
    <col min="9505" max="9505" width="2.44140625" style="1" customWidth="1"/>
    <col min="9506" max="9506" width="19" style="1" customWidth="1"/>
    <col min="9507" max="9507" width="8" style="1" customWidth="1"/>
    <col min="9508" max="9508" width="9.6640625" style="1" customWidth="1"/>
    <col min="9509" max="9510" width="11.109375" style="1" customWidth="1"/>
    <col min="9511" max="9517" width="12.6640625" style="1" customWidth="1"/>
    <col min="9518" max="9740" width="8.88671875" style="1"/>
    <col min="9741" max="9741" width="23" style="1" customWidth="1"/>
    <col min="9742" max="9752" width="12.44140625" style="1" customWidth="1"/>
    <col min="9753" max="9753" width="4" style="1" bestFit="1" customWidth="1"/>
    <col min="9754" max="9754" width="3.109375" style="1" customWidth="1"/>
    <col min="9755" max="9755" width="10.21875" style="1" bestFit="1" customWidth="1"/>
    <col min="9756" max="9756" width="10.88671875" style="1" customWidth="1"/>
    <col min="9757" max="9760" width="10.6640625" style="1" customWidth="1"/>
    <col min="9761" max="9761" width="2.44140625" style="1" customWidth="1"/>
    <col min="9762" max="9762" width="19" style="1" customWidth="1"/>
    <col min="9763" max="9763" width="8" style="1" customWidth="1"/>
    <col min="9764" max="9764" width="9.6640625" style="1" customWidth="1"/>
    <col min="9765" max="9766" width="11.109375" style="1" customWidth="1"/>
    <col min="9767" max="9773" width="12.6640625" style="1" customWidth="1"/>
    <col min="9774" max="9996" width="8.88671875" style="1"/>
    <col min="9997" max="9997" width="23" style="1" customWidth="1"/>
    <col min="9998" max="10008" width="12.44140625" style="1" customWidth="1"/>
    <col min="10009" max="10009" width="4" style="1" bestFit="1" customWidth="1"/>
    <col min="10010" max="10010" width="3.109375" style="1" customWidth="1"/>
    <col min="10011" max="10011" width="10.21875" style="1" bestFit="1" customWidth="1"/>
    <col min="10012" max="10012" width="10.88671875" style="1" customWidth="1"/>
    <col min="10013" max="10016" width="10.6640625" style="1" customWidth="1"/>
    <col min="10017" max="10017" width="2.44140625" style="1" customWidth="1"/>
    <col min="10018" max="10018" width="19" style="1" customWidth="1"/>
    <col min="10019" max="10019" width="8" style="1" customWidth="1"/>
    <col min="10020" max="10020" width="9.6640625" style="1" customWidth="1"/>
    <col min="10021" max="10022" width="11.109375" style="1" customWidth="1"/>
    <col min="10023" max="10029" width="12.6640625" style="1" customWidth="1"/>
    <col min="10030" max="10252" width="8.88671875" style="1"/>
    <col min="10253" max="10253" width="23" style="1" customWidth="1"/>
    <col min="10254" max="10264" width="12.44140625" style="1" customWidth="1"/>
    <col min="10265" max="10265" width="4" style="1" bestFit="1" customWidth="1"/>
    <col min="10266" max="10266" width="3.109375" style="1" customWidth="1"/>
    <col min="10267" max="10267" width="10.21875" style="1" bestFit="1" customWidth="1"/>
    <col min="10268" max="10268" width="10.88671875" style="1" customWidth="1"/>
    <col min="10269" max="10272" width="10.6640625" style="1" customWidth="1"/>
    <col min="10273" max="10273" width="2.44140625" style="1" customWidth="1"/>
    <col min="10274" max="10274" width="19" style="1" customWidth="1"/>
    <col min="10275" max="10275" width="8" style="1" customWidth="1"/>
    <col min="10276" max="10276" width="9.6640625" style="1" customWidth="1"/>
    <col min="10277" max="10278" width="11.109375" style="1" customWidth="1"/>
    <col min="10279" max="10285" width="12.6640625" style="1" customWidth="1"/>
    <col min="10286" max="10508" width="8.88671875" style="1"/>
    <col min="10509" max="10509" width="23" style="1" customWidth="1"/>
    <col min="10510" max="10520" width="12.44140625" style="1" customWidth="1"/>
    <col min="10521" max="10521" width="4" style="1" bestFit="1" customWidth="1"/>
    <col min="10522" max="10522" width="3.109375" style="1" customWidth="1"/>
    <col min="10523" max="10523" width="10.21875" style="1" bestFit="1" customWidth="1"/>
    <col min="10524" max="10524" width="10.88671875" style="1" customWidth="1"/>
    <col min="10525" max="10528" width="10.6640625" style="1" customWidth="1"/>
    <col min="10529" max="10529" width="2.44140625" style="1" customWidth="1"/>
    <col min="10530" max="10530" width="19" style="1" customWidth="1"/>
    <col min="10531" max="10531" width="8" style="1" customWidth="1"/>
    <col min="10532" max="10532" width="9.6640625" style="1" customWidth="1"/>
    <col min="10533" max="10534" width="11.109375" style="1" customWidth="1"/>
    <col min="10535" max="10541" width="12.6640625" style="1" customWidth="1"/>
    <col min="10542" max="10764" width="8.88671875" style="1"/>
    <col min="10765" max="10765" width="23" style="1" customWidth="1"/>
    <col min="10766" max="10776" width="12.44140625" style="1" customWidth="1"/>
    <col min="10777" max="10777" width="4" style="1" bestFit="1" customWidth="1"/>
    <col min="10778" max="10778" width="3.109375" style="1" customWidth="1"/>
    <col min="10779" max="10779" width="10.21875" style="1" bestFit="1" customWidth="1"/>
    <col min="10780" max="10780" width="10.88671875" style="1" customWidth="1"/>
    <col min="10781" max="10784" width="10.6640625" style="1" customWidth="1"/>
    <col min="10785" max="10785" width="2.44140625" style="1" customWidth="1"/>
    <col min="10786" max="10786" width="19" style="1" customWidth="1"/>
    <col min="10787" max="10787" width="8" style="1" customWidth="1"/>
    <col min="10788" max="10788" width="9.6640625" style="1" customWidth="1"/>
    <col min="10789" max="10790" width="11.109375" style="1" customWidth="1"/>
    <col min="10791" max="10797" width="12.6640625" style="1" customWidth="1"/>
    <col min="10798" max="11020" width="8.88671875" style="1"/>
    <col min="11021" max="11021" width="23" style="1" customWidth="1"/>
    <col min="11022" max="11032" width="12.44140625" style="1" customWidth="1"/>
    <col min="11033" max="11033" width="4" style="1" bestFit="1" customWidth="1"/>
    <col min="11034" max="11034" width="3.109375" style="1" customWidth="1"/>
    <col min="11035" max="11035" width="10.21875" style="1" bestFit="1" customWidth="1"/>
    <col min="11036" max="11036" width="10.88671875" style="1" customWidth="1"/>
    <col min="11037" max="11040" width="10.6640625" style="1" customWidth="1"/>
    <col min="11041" max="11041" width="2.44140625" style="1" customWidth="1"/>
    <col min="11042" max="11042" width="19" style="1" customWidth="1"/>
    <col min="11043" max="11043" width="8" style="1" customWidth="1"/>
    <col min="11044" max="11044" width="9.6640625" style="1" customWidth="1"/>
    <col min="11045" max="11046" width="11.109375" style="1" customWidth="1"/>
    <col min="11047" max="11053" width="12.6640625" style="1" customWidth="1"/>
    <col min="11054" max="11276" width="8.88671875" style="1"/>
    <col min="11277" max="11277" width="23" style="1" customWidth="1"/>
    <col min="11278" max="11288" width="12.44140625" style="1" customWidth="1"/>
    <col min="11289" max="11289" width="4" style="1" bestFit="1" customWidth="1"/>
    <col min="11290" max="11290" width="3.109375" style="1" customWidth="1"/>
    <col min="11291" max="11291" width="10.21875" style="1" bestFit="1" customWidth="1"/>
    <col min="11292" max="11292" width="10.88671875" style="1" customWidth="1"/>
    <col min="11293" max="11296" width="10.6640625" style="1" customWidth="1"/>
    <col min="11297" max="11297" width="2.44140625" style="1" customWidth="1"/>
    <col min="11298" max="11298" width="19" style="1" customWidth="1"/>
    <col min="11299" max="11299" width="8" style="1" customWidth="1"/>
    <col min="11300" max="11300" width="9.6640625" style="1" customWidth="1"/>
    <col min="11301" max="11302" width="11.109375" style="1" customWidth="1"/>
    <col min="11303" max="11309" width="12.6640625" style="1" customWidth="1"/>
    <col min="11310" max="11532" width="8.88671875" style="1"/>
    <col min="11533" max="11533" width="23" style="1" customWidth="1"/>
    <col min="11534" max="11544" width="12.44140625" style="1" customWidth="1"/>
    <col min="11545" max="11545" width="4" style="1" bestFit="1" customWidth="1"/>
    <col min="11546" max="11546" width="3.109375" style="1" customWidth="1"/>
    <col min="11547" max="11547" width="10.21875" style="1" bestFit="1" customWidth="1"/>
    <col min="11548" max="11548" width="10.88671875" style="1" customWidth="1"/>
    <col min="11549" max="11552" width="10.6640625" style="1" customWidth="1"/>
    <col min="11553" max="11553" width="2.44140625" style="1" customWidth="1"/>
    <col min="11554" max="11554" width="19" style="1" customWidth="1"/>
    <col min="11555" max="11555" width="8" style="1" customWidth="1"/>
    <col min="11556" max="11556" width="9.6640625" style="1" customWidth="1"/>
    <col min="11557" max="11558" width="11.109375" style="1" customWidth="1"/>
    <col min="11559" max="11565" width="12.6640625" style="1" customWidth="1"/>
    <col min="11566" max="11788" width="8.88671875" style="1"/>
    <col min="11789" max="11789" width="23" style="1" customWidth="1"/>
    <col min="11790" max="11800" width="12.44140625" style="1" customWidth="1"/>
    <col min="11801" max="11801" width="4" style="1" bestFit="1" customWidth="1"/>
    <col min="11802" max="11802" width="3.109375" style="1" customWidth="1"/>
    <col min="11803" max="11803" width="10.21875" style="1" bestFit="1" customWidth="1"/>
    <col min="11804" max="11804" width="10.88671875" style="1" customWidth="1"/>
    <col min="11805" max="11808" width="10.6640625" style="1" customWidth="1"/>
    <col min="11809" max="11809" width="2.44140625" style="1" customWidth="1"/>
    <col min="11810" max="11810" width="19" style="1" customWidth="1"/>
    <col min="11811" max="11811" width="8" style="1" customWidth="1"/>
    <col min="11812" max="11812" width="9.6640625" style="1" customWidth="1"/>
    <col min="11813" max="11814" width="11.109375" style="1" customWidth="1"/>
    <col min="11815" max="11821" width="12.6640625" style="1" customWidth="1"/>
    <col min="11822" max="12044" width="8.88671875" style="1"/>
    <col min="12045" max="12045" width="23" style="1" customWidth="1"/>
    <col min="12046" max="12056" width="12.44140625" style="1" customWidth="1"/>
    <col min="12057" max="12057" width="4" style="1" bestFit="1" customWidth="1"/>
    <col min="12058" max="12058" width="3.109375" style="1" customWidth="1"/>
    <col min="12059" max="12059" width="10.21875" style="1" bestFit="1" customWidth="1"/>
    <col min="12060" max="12060" width="10.88671875" style="1" customWidth="1"/>
    <col min="12061" max="12064" width="10.6640625" style="1" customWidth="1"/>
    <col min="12065" max="12065" width="2.44140625" style="1" customWidth="1"/>
    <col min="12066" max="12066" width="19" style="1" customWidth="1"/>
    <col min="12067" max="12067" width="8" style="1" customWidth="1"/>
    <col min="12068" max="12068" width="9.6640625" style="1" customWidth="1"/>
    <col min="12069" max="12070" width="11.109375" style="1" customWidth="1"/>
    <col min="12071" max="12077" width="12.6640625" style="1" customWidth="1"/>
    <col min="12078" max="12300" width="8.88671875" style="1"/>
    <col min="12301" max="12301" width="23" style="1" customWidth="1"/>
    <col min="12302" max="12312" width="12.44140625" style="1" customWidth="1"/>
    <col min="12313" max="12313" width="4" style="1" bestFit="1" customWidth="1"/>
    <col min="12314" max="12314" width="3.109375" style="1" customWidth="1"/>
    <col min="12315" max="12315" width="10.21875" style="1" bestFit="1" customWidth="1"/>
    <col min="12316" max="12316" width="10.88671875" style="1" customWidth="1"/>
    <col min="12317" max="12320" width="10.6640625" style="1" customWidth="1"/>
    <col min="12321" max="12321" width="2.44140625" style="1" customWidth="1"/>
    <col min="12322" max="12322" width="19" style="1" customWidth="1"/>
    <col min="12323" max="12323" width="8" style="1" customWidth="1"/>
    <col min="12324" max="12324" width="9.6640625" style="1" customWidth="1"/>
    <col min="12325" max="12326" width="11.109375" style="1" customWidth="1"/>
    <col min="12327" max="12333" width="12.6640625" style="1" customWidth="1"/>
    <col min="12334" max="12556" width="8.88671875" style="1"/>
    <col min="12557" max="12557" width="23" style="1" customWidth="1"/>
    <col min="12558" max="12568" width="12.44140625" style="1" customWidth="1"/>
    <col min="12569" max="12569" width="4" style="1" bestFit="1" customWidth="1"/>
    <col min="12570" max="12570" width="3.109375" style="1" customWidth="1"/>
    <col min="12571" max="12571" width="10.21875" style="1" bestFit="1" customWidth="1"/>
    <col min="12572" max="12572" width="10.88671875" style="1" customWidth="1"/>
    <col min="12573" max="12576" width="10.6640625" style="1" customWidth="1"/>
    <col min="12577" max="12577" width="2.44140625" style="1" customWidth="1"/>
    <col min="12578" max="12578" width="19" style="1" customWidth="1"/>
    <col min="12579" max="12579" width="8" style="1" customWidth="1"/>
    <col min="12580" max="12580" width="9.6640625" style="1" customWidth="1"/>
    <col min="12581" max="12582" width="11.109375" style="1" customWidth="1"/>
    <col min="12583" max="12589" width="12.6640625" style="1" customWidth="1"/>
    <col min="12590" max="12812" width="8.88671875" style="1"/>
    <col min="12813" max="12813" width="23" style="1" customWidth="1"/>
    <col min="12814" max="12824" width="12.44140625" style="1" customWidth="1"/>
    <col min="12825" max="12825" width="4" style="1" bestFit="1" customWidth="1"/>
    <col min="12826" max="12826" width="3.109375" style="1" customWidth="1"/>
    <col min="12827" max="12827" width="10.21875" style="1" bestFit="1" customWidth="1"/>
    <col min="12828" max="12828" width="10.88671875" style="1" customWidth="1"/>
    <col min="12829" max="12832" width="10.6640625" style="1" customWidth="1"/>
    <col min="12833" max="12833" width="2.44140625" style="1" customWidth="1"/>
    <col min="12834" max="12834" width="19" style="1" customWidth="1"/>
    <col min="12835" max="12835" width="8" style="1" customWidth="1"/>
    <col min="12836" max="12836" width="9.6640625" style="1" customWidth="1"/>
    <col min="12837" max="12838" width="11.109375" style="1" customWidth="1"/>
    <col min="12839" max="12845" width="12.6640625" style="1" customWidth="1"/>
    <col min="12846" max="13068" width="8.88671875" style="1"/>
    <col min="13069" max="13069" width="23" style="1" customWidth="1"/>
    <col min="13070" max="13080" width="12.44140625" style="1" customWidth="1"/>
    <col min="13081" max="13081" width="4" style="1" bestFit="1" customWidth="1"/>
    <col min="13082" max="13082" width="3.109375" style="1" customWidth="1"/>
    <col min="13083" max="13083" width="10.21875" style="1" bestFit="1" customWidth="1"/>
    <col min="13084" max="13084" width="10.88671875" style="1" customWidth="1"/>
    <col min="13085" max="13088" width="10.6640625" style="1" customWidth="1"/>
    <col min="13089" max="13089" width="2.44140625" style="1" customWidth="1"/>
    <col min="13090" max="13090" width="19" style="1" customWidth="1"/>
    <col min="13091" max="13091" width="8" style="1" customWidth="1"/>
    <col min="13092" max="13092" width="9.6640625" style="1" customWidth="1"/>
    <col min="13093" max="13094" width="11.109375" style="1" customWidth="1"/>
    <col min="13095" max="13101" width="12.6640625" style="1" customWidth="1"/>
    <col min="13102" max="13324" width="8.88671875" style="1"/>
    <col min="13325" max="13325" width="23" style="1" customWidth="1"/>
    <col min="13326" max="13336" width="12.44140625" style="1" customWidth="1"/>
    <col min="13337" max="13337" width="4" style="1" bestFit="1" customWidth="1"/>
    <col min="13338" max="13338" width="3.109375" style="1" customWidth="1"/>
    <col min="13339" max="13339" width="10.21875" style="1" bestFit="1" customWidth="1"/>
    <col min="13340" max="13340" width="10.88671875" style="1" customWidth="1"/>
    <col min="13341" max="13344" width="10.6640625" style="1" customWidth="1"/>
    <col min="13345" max="13345" width="2.44140625" style="1" customWidth="1"/>
    <col min="13346" max="13346" width="19" style="1" customWidth="1"/>
    <col min="13347" max="13347" width="8" style="1" customWidth="1"/>
    <col min="13348" max="13348" width="9.6640625" style="1" customWidth="1"/>
    <col min="13349" max="13350" width="11.109375" style="1" customWidth="1"/>
    <col min="13351" max="13357" width="12.6640625" style="1" customWidth="1"/>
    <col min="13358" max="13580" width="8.88671875" style="1"/>
    <col min="13581" max="13581" width="23" style="1" customWidth="1"/>
    <col min="13582" max="13592" width="12.44140625" style="1" customWidth="1"/>
    <col min="13593" max="13593" width="4" style="1" bestFit="1" customWidth="1"/>
    <col min="13594" max="13594" width="3.109375" style="1" customWidth="1"/>
    <col min="13595" max="13595" width="10.21875" style="1" bestFit="1" customWidth="1"/>
    <col min="13596" max="13596" width="10.88671875" style="1" customWidth="1"/>
    <col min="13597" max="13600" width="10.6640625" style="1" customWidth="1"/>
    <col min="13601" max="13601" width="2.44140625" style="1" customWidth="1"/>
    <col min="13602" max="13602" width="19" style="1" customWidth="1"/>
    <col min="13603" max="13603" width="8" style="1" customWidth="1"/>
    <col min="13604" max="13604" width="9.6640625" style="1" customWidth="1"/>
    <col min="13605" max="13606" width="11.109375" style="1" customWidth="1"/>
    <col min="13607" max="13613" width="12.6640625" style="1" customWidth="1"/>
    <col min="13614" max="13836" width="8.88671875" style="1"/>
    <col min="13837" max="13837" width="23" style="1" customWidth="1"/>
    <col min="13838" max="13848" width="12.44140625" style="1" customWidth="1"/>
    <col min="13849" max="13849" width="4" style="1" bestFit="1" customWidth="1"/>
    <col min="13850" max="13850" width="3.109375" style="1" customWidth="1"/>
    <col min="13851" max="13851" width="10.21875" style="1" bestFit="1" customWidth="1"/>
    <col min="13852" max="13852" width="10.88671875" style="1" customWidth="1"/>
    <col min="13853" max="13856" width="10.6640625" style="1" customWidth="1"/>
    <col min="13857" max="13857" width="2.44140625" style="1" customWidth="1"/>
    <col min="13858" max="13858" width="19" style="1" customWidth="1"/>
    <col min="13859" max="13859" width="8" style="1" customWidth="1"/>
    <col min="13860" max="13860" width="9.6640625" style="1" customWidth="1"/>
    <col min="13861" max="13862" width="11.109375" style="1" customWidth="1"/>
    <col min="13863" max="13869" width="12.6640625" style="1" customWidth="1"/>
    <col min="13870" max="14092" width="8.88671875" style="1"/>
    <col min="14093" max="14093" width="23" style="1" customWidth="1"/>
    <col min="14094" max="14104" width="12.44140625" style="1" customWidth="1"/>
    <col min="14105" max="14105" width="4" style="1" bestFit="1" customWidth="1"/>
    <col min="14106" max="14106" width="3.109375" style="1" customWidth="1"/>
    <col min="14107" max="14107" width="10.21875" style="1" bestFit="1" customWidth="1"/>
    <col min="14108" max="14108" width="10.88671875" style="1" customWidth="1"/>
    <col min="14109" max="14112" width="10.6640625" style="1" customWidth="1"/>
    <col min="14113" max="14113" width="2.44140625" style="1" customWidth="1"/>
    <col min="14114" max="14114" width="19" style="1" customWidth="1"/>
    <col min="14115" max="14115" width="8" style="1" customWidth="1"/>
    <col min="14116" max="14116" width="9.6640625" style="1" customWidth="1"/>
    <col min="14117" max="14118" width="11.109375" style="1" customWidth="1"/>
    <col min="14119" max="14125" width="12.6640625" style="1" customWidth="1"/>
    <col min="14126" max="14348" width="8.88671875" style="1"/>
    <col min="14349" max="14349" width="23" style="1" customWidth="1"/>
    <col min="14350" max="14360" width="12.44140625" style="1" customWidth="1"/>
    <col min="14361" max="14361" width="4" style="1" bestFit="1" customWidth="1"/>
    <col min="14362" max="14362" width="3.109375" style="1" customWidth="1"/>
    <col min="14363" max="14363" width="10.21875" style="1" bestFit="1" customWidth="1"/>
    <col min="14364" max="14364" width="10.88671875" style="1" customWidth="1"/>
    <col min="14365" max="14368" width="10.6640625" style="1" customWidth="1"/>
    <col min="14369" max="14369" width="2.44140625" style="1" customWidth="1"/>
    <col min="14370" max="14370" width="19" style="1" customWidth="1"/>
    <col min="14371" max="14371" width="8" style="1" customWidth="1"/>
    <col min="14372" max="14372" width="9.6640625" style="1" customWidth="1"/>
    <col min="14373" max="14374" width="11.109375" style="1" customWidth="1"/>
    <col min="14375" max="14381" width="12.6640625" style="1" customWidth="1"/>
    <col min="14382" max="14604" width="8.88671875" style="1"/>
    <col min="14605" max="14605" width="23" style="1" customWidth="1"/>
    <col min="14606" max="14616" width="12.44140625" style="1" customWidth="1"/>
    <col min="14617" max="14617" width="4" style="1" bestFit="1" customWidth="1"/>
    <col min="14618" max="14618" width="3.109375" style="1" customWidth="1"/>
    <col min="14619" max="14619" width="10.21875" style="1" bestFit="1" customWidth="1"/>
    <col min="14620" max="14620" width="10.88671875" style="1" customWidth="1"/>
    <col min="14621" max="14624" width="10.6640625" style="1" customWidth="1"/>
    <col min="14625" max="14625" width="2.44140625" style="1" customWidth="1"/>
    <col min="14626" max="14626" width="19" style="1" customWidth="1"/>
    <col min="14627" max="14627" width="8" style="1" customWidth="1"/>
    <col min="14628" max="14628" width="9.6640625" style="1" customWidth="1"/>
    <col min="14629" max="14630" width="11.109375" style="1" customWidth="1"/>
    <col min="14631" max="14637" width="12.6640625" style="1" customWidth="1"/>
    <col min="14638" max="14860" width="8.88671875" style="1"/>
    <col min="14861" max="14861" width="23" style="1" customWidth="1"/>
    <col min="14862" max="14872" width="12.44140625" style="1" customWidth="1"/>
    <col min="14873" max="14873" width="4" style="1" bestFit="1" customWidth="1"/>
    <col min="14874" max="14874" width="3.109375" style="1" customWidth="1"/>
    <col min="14875" max="14875" width="10.21875" style="1" bestFit="1" customWidth="1"/>
    <col min="14876" max="14876" width="10.88671875" style="1" customWidth="1"/>
    <col min="14877" max="14880" width="10.6640625" style="1" customWidth="1"/>
    <col min="14881" max="14881" width="2.44140625" style="1" customWidth="1"/>
    <col min="14882" max="14882" width="19" style="1" customWidth="1"/>
    <col min="14883" max="14883" width="8" style="1" customWidth="1"/>
    <col min="14884" max="14884" width="9.6640625" style="1" customWidth="1"/>
    <col min="14885" max="14886" width="11.109375" style="1" customWidth="1"/>
    <col min="14887" max="14893" width="12.6640625" style="1" customWidth="1"/>
    <col min="14894" max="15116" width="8.88671875" style="1"/>
    <col min="15117" max="15117" width="23" style="1" customWidth="1"/>
    <col min="15118" max="15128" width="12.44140625" style="1" customWidth="1"/>
    <col min="15129" max="15129" width="4" style="1" bestFit="1" customWidth="1"/>
    <col min="15130" max="15130" width="3.109375" style="1" customWidth="1"/>
    <col min="15131" max="15131" width="10.21875" style="1" bestFit="1" customWidth="1"/>
    <col min="15132" max="15132" width="10.88671875" style="1" customWidth="1"/>
    <col min="15133" max="15136" width="10.6640625" style="1" customWidth="1"/>
    <col min="15137" max="15137" width="2.44140625" style="1" customWidth="1"/>
    <col min="15138" max="15138" width="19" style="1" customWidth="1"/>
    <col min="15139" max="15139" width="8" style="1" customWidth="1"/>
    <col min="15140" max="15140" width="9.6640625" style="1" customWidth="1"/>
    <col min="15141" max="15142" width="11.109375" style="1" customWidth="1"/>
    <col min="15143" max="15149" width="12.6640625" style="1" customWidth="1"/>
    <col min="15150" max="15372" width="8.88671875" style="1"/>
    <col min="15373" max="15373" width="23" style="1" customWidth="1"/>
    <col min="15374" max="15384" width="12.44140625" style="1" customWidth="1"/>
    <col min="15385" max="15385" width="4" style="1" bestFit="1" customWidth="1"/>
    <col min="15386" max="15386" width="3.109375" style="1" customWidth="1"/>
    <col min="15387" max="15387" width="10.21875" style="1" bestFit="1" customWidth="1"/>
    <col min="15388" max="15388" width="10.88671875" style="1" customWidth="1"/>
    <col min="15389" max="15392" width="10.6640625" style="1" customWidth="1"/>
    <col min="15393" max="15393" width="2.44140625" style="1" customWidth="1"/>
    <col min="15394" max="15394" width="19" style="1" customWidth="1"/>
    <col min="15395" max="15395" width="8" style="1" customWidth="1"/>
    <col min="15396" max="15396" width="9.6640625" style="1" customWidth="1"/>
    <col min="15397" max="15398" width="11.109375" style="1" customWidth="1"/>
    <col min="15399" max="15405" width="12.6640625" style="1" customWidth="1"/>
    <col min="15406" max="15628" width="8.88671875" style="1"/>
    <col min="15629" max="15629" width="23" style="1" customWidth="1"/>
    <col min="15630" max="15640" width="12.44140625" style="1" customWidth="1"/>
    <col min="15641" max="15641" width="4" style="1" bestFit="1" customWidth="1"/>
    <col min="15642" max="15642" width="3.109375" style="1" customWidth="1"/>
    <col min="15643" max="15643" width="10.21875" style="1" bestFit="1" customWidth="1"/>
    <col min="15644" max="15644" width="10.88671875" style="1" customWidth="1"/>
    <col min="15645" max="15648" width="10.6640625" style="1" customWidth="1"/>
    <col min="15649" max="15649" width="2.44140625" style="1" customWidth="1"/>
    <col min="15650" max="15650" width="19" style="1" customWidth="1"/>
    <col min="15651" max="15651" width="8" style="1" customWidth="1"/>
    <col min="15652" max="15652" width="9.6640625" style="1" customWidth="1"/>
    <col min="15653" max="15654" width="11.109375" style="1" customWidth="1"/>
    <col min="15655" max="15661" width="12.6640625" style="1" customWidth="1"/>
    <col min="15662" max="15884" width="8.88671875" style="1"/>
    <col min="15885" max="15885" width="23" style="1" customWidth="1"/>
    <col min="15886" max="15896" width="12.44140625" style="1" customWidth="1"/>
    <col min="15897" max="15897" width="4" style="1" bestFit="1" customWidth="1"/>
    <col min="15898" max="15898" width="3.109375" style="1" customWidth="1"/>
    <col min="15899" max="15899" width="10.21875" style="1" bestFit="1" customWidth="1"/>
    <col min="15900" max="15900" width="10.88671875" style="1" customWidth="1"/>
    <col min="15901" max="15904" width="10.6640625" style="1" customWidth="1"/>
    <col min="15905" max="15905" width="2.44140625" style="1" customWidth="1"/>
    <col min="15906" max="15906" width="19" style="1" customWidth="1"/>
    <col min="15907" max="15907" width="8" style="1" customWidth="1"/>
    <col min="15908" max="15908" width="9.6640625" style="1" customWidth="1"/>
    <col min="15909" max="15910" width="11.109375" style="1" customWidth="1"/>
    <col min="15911" max="15917" width="12.6640625" style="1" customWidth="1"/>
    <col min="15918" max="16140" width="8.88671875" style="1"/>
    <col min="16141" max="16141" width="23" style="1" customWidth="1"/>
    <col min="16142" max="16152" width="12.44140625" style="1" customWidth="1"/>
    <col min="16153" max="16153" width="4" style="1" bestFit="1" customWidth="1"/>
    <col min="16154" max="16154" width="3.109375" style="1" customWidth="1"/>
    <col min="16155" max="16155" width="10.21875" style="1" bestFit="1" customWidth="1"/>
    <col min="16156" max="16156" width="10.88671875" style="1" customWidth="1"/>
    <col min="16157" max="16160" width="10.6640625" style="1" customWidth="1"/>
    <col min="16161" max="16161" width="2.44140625" style="1" customWidth="1"/>
    <col min="16162" max="16162" width="19" style="1" customWidth="1"/>
    <col min="16163" max="16163" width="8" style="1" customWidth="1"/>
    <col min="16164" max="16164" width="9.6640625" style="1" customWidth="1"/>
    <col min="16165" max="16166" width="11.109375" style="1" customWidth="1"/>
    <col min="16167" max="16173" width="12.6640625" style="1" customWidth="1"/>
    <col min="16174" max="16384" width="8.88671875" style="1"/>
  </cols>
  <sheetData>
    <row r="1" spans="1:43" ht="15" customHeight="1" thickBot="1" x14ac:dyDescent="0.25">
      <c r="A1" s="312" t="s">
        <v>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Y1" s="12"/>
      <c r="Z1" s="13"/>
      <c r="AA1" s="6"/>
      <c r="AM1" s="1" t="s">
        <v>2</v>
      </c>
    </row>
    <row r="2" spans="1:43" ht="15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3" t="s">
        <v>3</v>
      </c>
      <c r="X2" s="314"/>
      <c r="Y2" s="14">
        <f>入力欄!D12</f>
        <v>0</v>
      </c>
      <c r="Z2" s="15" t="s">
        <v>4</v>
      </c>
      <c r="AA2" s="6"/>
      <c r="AH2" s="315" t="str">
        <f>IF(Y2&gt;0,IF(Y2=1,"夫婦","多妻?"),"独身")</f>
        <v>独身</v>
      </c>
      <c r="AI2" s="315"/>
      <c r="AM2" s="7"/>
      <c r="AN2" s="304" t="s">
        <v>5</v>
      </c>
      <c r="AO2" s="304"/>
      <c r="AP2" s="304" t="s">
        <v>6</v>
      </c>
      <c r="AQ2" s="304"/>
    </row>
    <row r="3" spans="1:43" ht="15" customHeight="1" thickBot="1" x14ac:dyDescent="0.25">
      <c r="A3" s="16" t="s">
        <v>44</v>
      </c>
      <c r="B3" s="17">
        <v>25</v>
      </c>
      <c r="C3" s="18" t="s">
        <v>43</v>
      </c>
      <c r="W3" s="316" t="s">
        <v>7</v>
      </c>
      <c r="X3" s="317"/>
      <c r="Y3" s="19"/>
      <c r="Z3" s="20"/>
      <c r="AA3" s="6"/>
      <c r="AC3" s="13" t="s">
        <v>8</v>
      </c>
      <c r="AD3" s="13"/>
      <c r="AE3" s="13" t="s">
        <v>9</v>
      </c>
      <c r="AF3" s="13"/>
      <c r="AH3" s="315"/>
      <c r="AI3" s="315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 x14ac:dyDescent="0.25">
      <c r="W4" s="305" t="str">
        <f>IF(B3&gt;23,"16歳未満","")</f>
        <v>16歳未満</v>
      </c>
      <c r="X4" s="306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7" t="str">
        <f>IF((Y5+Y6+Y7)&gt;0,"控除対象扶養","")</f>
        <v/>
      </c>
      <c r="AI4" s="307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 x14ac:dyDescent="0.25">
      <c r="W5" s="305" t="str">
        <f>IF(B3&gt;23,"16歳以上19歳未満","扶養親族")</f>
        <v>16歳以上19歳未満</v>
      </c>
      <c r="X5" s="306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7"/>
      <c r="AI5" s="307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 x14ac:dyDescent="0.25">
      <c r="V6" s="33"/>
      <c r="W6" s="308" t="str">
        <f>IF(B3&gt;23,"19歳以上23歳未満","特定扶養親族")</f>
        <v>19歳以上23歳未満</v>
      </c>
      <c r="X6" s="309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7" t="str">
        <f>IF(Y6&gt;0,"うち特定扶養","")</f>
        <v/>
      </c>
      <c r="AI6" s="307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 x14ac:dyDescent="0.25">
      <c r="B7" s="35"/>
      <c r="C7" s="36"/>
      <c r="V7" s="37"/>
      <c r="W7" s="310" t="str">
        <f>IF(B3&gt;23,"23歳以上","")</f>
        <v>23歳以上</v>
      </c>
      <c r="X7" s="311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7"/>
      <c r="AI7" s="307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 x14ac:dyDescent="0.25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 x14ac:dyDescent="0.2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 x14ac:dyDescent="0.2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 x14ac:dyDescent="0.2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 x14ac:dyDescent="0.2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4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 x14ac:dyDescent="0.2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 x14ac:dyDescent="0.2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4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 x14ac:dyDescent="0.2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 x14ac:dyDescent="0.2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 x14ac:dyDescent="0.2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 x14ac:dyDescent="0.2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 x14ac:dyDescent="0.25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 x14ac:dyDescent="0.25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3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 x14ac:dyDescent="0.2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 x14ac:dyDescent="0.2">
      <c r="A22" s="78" t="s">
        <v>26</v>
      </c>
      <c r="B22" s="50">
        <f t="shared" ref="B22:X22" si="18">SUM(B17:B21)</f>
        <v>1380000</v>
      </c>
      <c r="C22" s="51">
        <f>SUM(C17:C21)</f>
        <v>1380000</v>
      </c>
      <c r="D22" s="79">
        <f>SUM(D17:D21)</f>
        <v>330000</v>
      </c>
      <c r="E22" s="80">
        <f t="shared" ref="E22:U22" si="19">SUM(E17:E21)</f>
        <v>1740000</v>
      </c>
      <c r="F22" s="79">
        <f t="shared" ref="F22:S22" si="20">SUM(F17:F21)</f>
        <v>1770000</v>
      </c>
      <c r="G22" s="79">
        <f t="shared" si="20"/>
        <v>1800000</v>
      </c>
      <c r="H22" s="79">
        <f t="shared" ref="H22:R22" si="21">SUM(H17:H21)</f>
        <v>1830000</v>
      </c>
      <c r="I22" s="79">
        <f t="shared" si="21"/>
        <v>1860000</v>
      </c>
      <c r="J22" s="79">
        <f t="shared" si="21"/>
        <v>1890000</v>
      </c>
      <c r="K22" s="79">
        <f t="shared" si="21"/>
        <v>1920000</v>
      </c>
      <c r="L22" s="79">
        <f t="shared" si="21"/>
        <v>1950000</v>
      </c>
      <c r="M22" s="79">
        <f t="shared" si="21"/>
        <v>1950000</v>
      </c>
      <c r="N22" s="79">
        <f t="shared" si="21"/>
        <v>1950000</v>
      </c>
      <c r="O22" s="79">
        <f t="shared" si="21"/>
        <v>1950000</v>
      </c>
      <c r="P22" s="79">
        <f t="shared" si="21"/>
        <v>1950000</v>
      </c>
      <c r="Q22" s="79">
        <f t="shared" si="21"/>
        <v>1950000</v>
      </c>
      <c r="R22" s="79">
        <f t="shared" si="21"/>
        <v>1950000</v>
      </c>
      <c r="S22" s="79">
        <f t="shared" si="20"/>
        <v>1950000</v>
      </c>
      <c r="T22" s="79"/>
      <c r="U22" s="79">
        <f t="shared" si="19"/>
        <v>330000</v>
      </c>
      <c r="V22" s="79">
        <f t="shared" si="18"/>
        <v>330000</v>
      </c>
      <c r="W22" s="81">
        <f t="shared" si="18"/>
        <v>330000</v>
      </c>
      <c r="X22" s="226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 x14ac:dyDescent="0.2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 x14ac:dyDescent="0.2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7010000</v>
      </c>
      <c r="F24" s="53">
        <f t="shared" ref="F24:S24" si="23">ROUNDDOWN(IF(F11-F22&lt;0,0,F11-F22),-3)</f>
        <v>7930000</v>
      </c>
      <c r="G24" s="53">
        <f t="shared" si="23"/>
        <v>8900000</v>
      </c>
      <c r="H24" s="53">
        <f t="shared" ref="H24:R24" si="24">ROUNDDOWN(IF(H11-H22&lt;0,0,H11-H22),-3)</f>
        <v>9870000</v>
      </c>
      <c r="I24" s="53">
        <f t="shared" si="24"/>
        <v>10840000</v>
      </c>
      <c r="J24" s="53">
        <f t="shared" si="24"/>
        <v>11810000</v>
      </c>
      <c r="K24" s="53">
        <f t="shared" si="24"/>
        <v>12780000</v>
      </c>
      <c r="L24" s="53">
        <f t="shared" si="24"/>
        <v>13750000</v>
      </c>
      <c r="M24" s="53">
        <f t="shared" si="24"/>
        <v>14750000</v>
      </c>
      <c r="N24" s="53">
        <f t="shared" si="24"/>
        <v>15750000</v>
      </c>
      <c r="O24" s="53">
        <f t="shared" si="24"/>
        <v>16750000</v>
      </c>
      <c r="P24" s="53">
        <f t="shared" si="24"/>
        <v>17750000</v>
      </c>
      <c r="Q24" s="53">
        <f t="shared" si="24"/>
        <v>18750000</v>
      </c>
      <c r="R24" s="53">
        <f t="shared" si="24"/>
        <v>19750000</v>
      </c>
      <c r="S24" s="53">
        <f t="shared" si="23"/>
        <v>20750000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3">
        <f t="shared" si="22"/>
        <v>281350000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 x14ac:dyDescent="0.2">
      <c r="A25" s="82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3">
        <f t="shared" si="25"/>
        <v>0</v>
      </c>
      <c r="E25" s="84">
        <f t="shared" si="25"/>
        <v>420600</v>
      </c>
      <c r="F25" s="83">
        <f t="shared" si="25"/>
        <v>475800</v>
      </c>
      <c r="G25" s="83">
        <f t="shared" si="25"/>
        <v>534000</v>
      </c>
      <c r="H25" s="83">
        <f t="shared" si="25"/>
        <v>592200</v>
      </c>
      <c r="I25" s="83">
        <f t="shared" si="25"/>
        <v>650400</v>
      </c>
      <c r="J25" s="83">
        <f t="shared" si="25"/>
        <v>708600</v>
      </c>
      <c r="K25" s="83">
        <f t="shared" si="25"/>
        <v>766800</v>
      </c>
      <c r="L25" s="83">
        <f t="shared" si="25"/>
        <v>825000</v>
      </c>
      <c r="M25" s="83">
        <f t="shared" si="25"/>
        <v>885000</v>
      </c>
      <c r="N25" s="83">
        <f t="shared" si="25"/>
        <v>945000</v>
      </c>
      <c r="O25" s="83">
        <f t="shared" si="25"/>
        <v>1005000</v>
      </c>
      <c r="P25" s="83">
        <f t="shared" si="25"/>
        <v>1065000</v>
      </c>
      <c r="Q25" s="83">
        <f t="shared" si="25"/>
        <v>1125000</v>
      </c>
      <c r="R25" s="83">
        <f t="shared" si="25"/>
        <v>1185000</v>
      </c>
      <c r="S25" s="83">
        <f t="shared" si="25"/>
        <v>1245000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0</v>
      </c>
      <c r="X25" s="227">
        <f>ROUNDDOWN(X24*VLOOKUP(X24,$AA$38:$AB$41,2)-VLOOKUP(X24,$AC$48:$AD$51,2),-2)</f>
        <v>16881000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 x14ac:dyDescent="0.2">
      <c r="A26" s="82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3">
        <f t="shared" si="26"/>
        <v>0</v>
      </c>
      <c r="E26" s="84">
        <f t="shared" si="26"/>
        <v>280400</v>
      </c>
      <c r="F26" s="83">
        <f t="shared" si="26"/>
        <v>317200</v>
      </c>
      <c r="G26" s="83">
        <f t="shared" si="26"/>
        <v>356000</v>
      </c>
      <c r="H26" s="83">
        <f t="shared" si="26"/>
        <v>394800</v>
      </c>
      <c r="I26" s="83">
        <f t="shared" si="26"/>
        <v>433600</v>
      </c>
      <c r="J26" s="83">
        <f t="shared" si="26"/>
        <v>472400</v>
      </c>
      <c r="K26" s="83">
        <f t="shared" si="26"/>
        <v>511200</v>
      </c>
      <c r="L26" s="83">
        <f t="shared" si="26"/>
        <v>550000</v>
      </c>
      <c r="M26" s="83">
        <f t="shared" si="26"/>
        <v>590000</v>
      </c>
      <c r="N26" s="83">
        <f t="shared" si="26"/>
        <v>630000</v>
      </c>
      <c r="O26" s="83">
        <f t="shared" si="26"/>
        <v>670000</v>
      </c>
      <c r="P26" s="83">
        <f t="shared" si="26"/>
        <v>710000</v>
      </c>
      <c r="Q26" s="83">
        <f t="shared" si="26"/>
        <v>750000</v>
      </c>
      <c r="R26" s="83">
        <f t="shared" si="26"/>
        <v>790000</v>
      </c>
      <c r="S26" s="83">
        <f t="shared" si="26"/>
        <v>830000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0</v>
      </c>
      <c r="X26" s="227">
        <f>ROUNDDOWN(X24*VLOOKUP(X24,$AC$38:$AD$41,2)-VLOOKUP(X24,$AC$48:$AD$51,2),-2)</f>
        <v>11254000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 x14ac:dyDescent="0.2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7">
        <f t="shared" si="27"/>
        <v>50000</v>
      </c>
      <c r="D27" s="88">
        <f t="shared" si="27"/>
        <v>50000</v>
      </c>
      <c r="E27" s="89">
        <f t="shared" si="27"/>
        <v>50000</v>
      </c>
      <c r="F27" s="88">
        <f t="shared" si="27"/>
        <v>50000</v>
      </c>
      <c r="G27" s="88">
        <f t="shared" si="27"/>
        <v>50000</v>
      </c>
      <c r="H27" s="88">
        <f t="shared" si="27"/>
        <v>50000</v>
      </c>
      <c r="I27" s="88">
        <f t="shared" si="27"/>
        <v>50000</v>
      </c>
      <c r="J27" s="88">
        <f t="shared" si="27"/>
        <v>50000</v>
      </c>
      <c r="K27" s="88">
        <f t="shared" si="27"/>
        <v>50000</v>
      </c>
      <c r="L27" s="88">
        <f t="shared" si="27"/>
        <v>50000</v>
      </c>
      <c r="M27" s="88">
        <f t="shared" si="27"/>
        <v>50000</v>
      </c>
      <c r="N27" s="88">
        <f t="shared" si="27"/>
        <v>50000</v>
      </c>
      <c r="O27" s="88">
        <f t="shared" si="27"/>
        <v>50000</v>
      </c>
      <c r="P27" s="88">
        <f t="shared" si="27"/>
        <v>50000</v>
      </c>
      <c r="Q27" s="88">
        <f t="shared" si="27"/>
        <v>50000</v>
      </c>
      <c r="R27" s="88">
        <f t="shared" si="27"/>
        <v>50000</v>
      </c>
      <c r="S27" s="88">
        <f t="shared" si="27"/>
        <v>50000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 x14ac:dyDescent="0.2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 x14ac:dyDescent="0.25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 x14ac:dyDescent="0.2">
      <c r="A30" s="82" t="s">
        <v>61</v>
      </c>
      <c r="B30" s="50">
        <f>B25-B28</f>
        <v>221700</v>
      </c>
      <c r="C30" s="50">
        <f t="shared" ref="C30:X31" si="34">C25-C28</f>
        <v>221700</v>
      </c>
      <c r="D30" s="83">
        <f t="shared" si="34"/>
        <v>0</v>
      </c>
      <c r="E30" s="84">
        <f>E25-E28</f>
        <v>419100</v>
      </c>
      <c r="F30" s="83">
        <f t="shared" ref="F30:S30" si="35">F25-F28</f>
        <v>474300</v>
      </c>
      <c r="G30" s="83">
        <f t="shared" si="35"/>
        <v>532500</v>
      </c>
      <c r="H30" s="83">
        <f t="shared" ref="H30:R30" si="36">H25-H28</f>
        <v>590700</v>
      </c>
      <c r="I30" s="83">
        <f t="shared" si="36"/>
        <v>648900</v>
      </c>
      <c r="J30" s="83">
        <f t="shared" si="36"/>
        <v>707100</v>
      </c>
      <c r="K30" s="83">
        <f t="shared" si="36"/>
        <v>765300</v>
      </c>
      <c r="L30" s="83">
        <f t="shared" si="36"/>
        <v>823500</v>
      </c>
      <c r="M30" s="83">
        <f t="shared" si="36"/>
        <v>883500</v>
      </c>
      <c r="N30" s="83">
        <f t="shared" si="36"/>
        <v>943500</v>
      </c>
      <c r="O30" s="83">
        <f t="shared" si="36"/>
        <v>1003500</v>
      </c>
      <c r="P30" s="83">
        <f t="shared" si="36"/>
        <v>1063500</v>
      </c>
      <c r="Q30" s="83">
        <f t="shared" si="36"/>
        <v>1123500</v>
      </c>
      <c r="R30" s="83">
        <f t="shared" si="36"/>
        <v>1183500</v>
      </c>
      <c r="S30" s="83">
        <f t="shared" si="35"/>
        <v>1243500</v>
      </c>
      <c r="T30" s="83"/>
      <c r="U30" s="83">
        <f t="shared" si="34"/>
        <v>0</v>
      </c>
      <c r="V30" s="83">
        <f>V25-V28</f>
        <v>0</v>
      </c>
      <c r="W30" s="85">
        <f t="shared" si="34"/>
        <v>0</v>
      </c>
      <c r="X30" s="227">
        <f t="shared" si="34"/>
        <v>16879500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 x14ac:dyDescent="0.2">
      <c r="A31" s="82" t="s">
        <v>63</v>
      </c>
      <c r="B31" s="50">
        <f>B26-B29</f>
        <v>147800</v>
      </c>
      <c r="C31" s="50">
        <f t="shared" si="34"/>
        <v>147800</v>
      </c>
      <c r="D31" s="83">
        <f t="shared" si="34"/>
        <v>0</v>
      </c>
      <c r="E31" s="84">
        <f t="shared" si="34"/>
        <v>279400</v>
      </c>
      <c r="F31" s="83">
        <f t="shared" ref="F31:S31" si="37">F26-F29</f>
        <v>316200</v>
      </c>
      <c r="G31" s="83">
        <f t="shared" si="37"/>
        <v>355000</v>
      </c>
      <c r="H31" s="83">
        <f t="shared" ref="H31:R31" si="38">H26-H29</f>
        <v>393800</v>
      </c>
      <c r="I31" s="83">
        <f t="shared" si="38"/>
        <v>432600</v>
      </c>
      <c r="J31" s="83">
        <f t="shared" si="38"/>
        <v>471400</v>
      </c>
      <c r="K31" s="83">
        <f t="shared" si="38"/>
        <v>510200</v>
      </c>
      <c r="L31" s="83">
        <f t="shared" si="38"/>
        <v>549000</v>
      </c>
      <c r="M31" s="83">
        <f t="shared" si="38"/>
        <v>589000</v>
      </c>
      <c r="N31" s="83">
        <f t="shared" si="38"/>
        <v>629000</v>
      </c>
      <c r="O31" s="83">
        <f t="shared" si="38"/>
        <v>669000</v>
      </c>
      <c r="P31" s="83">
        <f t="shared" si="38"/>
        <v>709000</v>
      </c>
      <c r="Q31" s="83">
        <f t="shared" si="38"/>
        <v>749000</v>
      </c>
      <c r="R31" s="83">
        <f t="shared" si="38"/>
        <v>789000</v>
      </c>
      <c r="S31" s="83">
        <f t="shared" si="37"/>
        <v>829000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0</v>
      </c>
      <c r="X31" s="227">
        <f t="shared" si="34"/>
        <v>11253000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 x14ac:dyDescent="0.2">
      <c r="A32" s="97" t="s">
        <v>64</v>
      </c>
      <c r="B32" s="50">
        <f>SUM(B30:B31)</f>
        <v>369500</v>
      </c>
      <c r="C32" s="50">
        <f t="shared" ref="C32:X32" si="39">SUM(C30:C31)</f>
        <v>369500</v>
      </c>
      <c r="D32" s="98">
        <f t="shared" si="39"/>
        <v>0</v>
      </c>
      <c r="E32" s="99">
        <f>SUM(E30:E31)</f>
        <v>698500</v>
      </c>
      <c r="F32" s="98">
        <f t="shared" ref="F32:S32" si="40">SUM(F30:F31)</f>
        <v>790500</v>
      </c>
      <c r="G32" s="98">
        <f t="shared" si="40"/>
        <v>887500</v>
      </c>
      <c r="H32" s="98">
        <f t="shared" ref="H32:R32" si="41">SUM(H30:H31)</f>
        <v>984500</v>
      </c>
      <c r="I32" s="98">
        <f t="shared" si="41"/>
        <v>1081500</v>
      </c>
      <c r="J32" s="98">
        <f t="shared" si="41"/>
        <v>1178500</v>
      </c>
      <c r="K32" s="98">
        <f t="shared" si="41"/>
        <v>1275500</v>
      </c>
      <c r="L32" s="98">
        <f t="shared" si="41"/>
        <v>1372500</v>
      </c>
      <c r="M32" s="98">
        <f t="shared" si="41"/>
        <v>1472500</v>
      </c>
      <c r="N32" s="98">
        <f t="shared" si="41"/>
        <v>1572500</v>
      </c>
      <c r="O32" s="98">
        <f t="shared" si="41"/>
        <v>1672500</v>
      </c>
      <c r="P32" s="98">
        <f t="shared" si="41"/>
        <v>1772500</v>
      </c>
      <c r="Q32" s="98">
        <f t="shared" si="41"/>
        <v>1872500</v>
      </c>
      <c r="R32" s="98">
        <f t="shared" si="41"/>
        <v>1972500</v>
      </c>
      <c r="S32" s="98">
        <f t="shared" si="40"/>
        <v>2072500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0</v>
      </c>
      <c r="X32" s="229">
        <f t="shared" si="39"/>
        <v>28132500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 x14ac:dyDescent="0.2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所得割非課税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 x14ac:dyDescent="0.2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 x14ac:dyDescent="0.25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 x14ac:dyDescent="0.2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3">
        <f t="shared" si="51"/>
        <v>0</v>
      </c>
      <c r="E36" s="84">
        <f t="shared" si="51"/>
        <v>419100</v>
      </c>
      <c r="F36" s="83">
        <f t="shared" ref="F36:S36" si="52">IF(F30-F34&gt;0,F30-F34,0)</f>
        <v>474300</v>
      </c>
      <c r="G36" s="83">
        <f t="shared" si="52"/>
        <v>532500</v>
      </c>
      <c r="H36" s="83">
        <f t="shared" ref="H36:R36" si="53">IF(H30-H34&gt;0,H30-H34,0)</f>
        <v>590700</v>
      </c>
      <c r="I36" s="83">
        <f t="shared" si="53"/>
        <v>648900</v>
      </c>
      <c r="J36" s="83">
        <f t="shared" si="53"/>
        <v>707100</v>
      </c>
      <c r="K36" s="83">
        <f t="shared" si="53"/>
        <v>765300</v>
      </c>
      <c r="L36" s="83">
        <f t="shared" si="53"/>
        <v>823500</v>
      </c>
      <c r="M36" s="83">
        <f t="shared" si="53"/>
        <v>883500</v>
      </c>
      <c r="N36" s="83">
        <f t="shared" si="53"/>
        <v>943500</v>
      </c>
      <c r="O36" s="83">
        <f t="shared" si="53"/>
        <v>1003500</v>
      </c>
      <c r="P36" s="83">
        <f t="shared" si="53"/>
        <v>1063500</v>
      </c>
      <c r="Q36" s="83">
        <f t="shared" si="53"/>
        <v>1123500</v>
      </c>
      <c r="R36" s="83">
        <f t="shared" si="53"/>
        <v>1183500</v>
      </c>
      <c r="S36" s="83">
        <f t="shared" si="52"/>
        <v>1243500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0</v>
      </c>
      <c r="X36" s="227">
        <f t="shared" si="51"/>
        <v>16879500</v>
      </c>
      <c r="Y36" s="53"/>
      <c r="Z36" s="53"/>
      <c r="AA36" s="298" t="s">
        <v>53</v>
      </c>
      <c r="AB36" s="299"/>
      <c r="AC36" s="300" t="s">
        <v>67</v>
      </c>
      <c r="AD36" s="301"/>
      <c r="AE36" s="111"/>
      <c r="AF36" s="112"/>
      <c r="AH36" s="83"/>
      <c r="AI36" s="113"/>
      <c r="AJ36" s="6"/>
    </row>
    <row r="37" spans="1:36" ht="15" customHeight="1" x14ac:dyDescent="0.2">
      <c r="A37" s="49" t="s">
        <v>72</v>
      </c>
      <c r="B37" s="114">
        <f>IF(B31-B35&gt;0,B31-B35,0)</f>
        <v>147800</v>
      </c>
      <c r="C37" s="50">
        <f t="shared" si="51"/>
        <v>147800</v>
      </c>
      <c r="D37" s="83">
        <f t="shared" si="51"/>
        <v>0</v>
      </c>
      <c r="E37" s="84">
        <f t="shared" si="51"/>
        <v>279400</v>
      </c>
      <c r="F37" s="83">
        <f t="shared" ref="F37:S37" si="54">IF(F31-F35&gt;0,F31-F35,0)</f>
        <v>316200</v>
      </c>
      <c r="G37" s="83">
        <f t="shared" si="54"/>
        <v>355000</v>
      </c>
      <c r="H37" s="83">
        <f t="shared" ref="H37:R37" si="55">IF(H31-H35&gt;0,H31-H35,0)</f>
        <v>393800</v>
      </c>
      <c r="I37" s="83">
        <f t="shared" si="55"/>
        <v>432600</v>
      </c>
      <c r="J37" s="83">
        <f t="shared" si="55"/>
        <v>471400</v>
      </c>
      <c r="K37" s="83">
        <f t="shared" si="55"/>
        <v>510200</v>
      </c>
      <c r="L37" s="83">
        <f t="shared" si="55"/>
        <v>549000</v>
      </c>
      <c r="M37" s="83">
        <f t="shared" si="55"/>
        <v>589000</v>
      </c>
      <c r="N37" s="83">
        <f t="shared" si="55"/>
        <v>629000</v>
      </c>
      <c r="O37" s="83">
        <f t="shared" si="55"/>
        <v>669000</v>
      </c>
      <c r="P37" s="83">
        <f t="shared" si="55"/>
        <v>709000</v>
      </c>
      <c r="Q37" s="83">
        <f t="shared" si="55"/>
        <v>749000</v>
      </c>
      <c r="R37" s="83">
        <f t="shared" si="55"/>
        <v>789000</v>
      </c>
      <c r="S37" s="83">
        <f t="shared" si="54"/>
        <v>829000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0</v>
      </c>
      <c r="X37" s="227">
        <f t="shared" si="51"/>
        <v>11253000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 x14ac:dyDescent="0.25">
      <c r="A38" s="115" t="s">
        <v>73</v>
      </c>
      <c r="B38" s="116">
        <f>SUM(B36:B37)</f>
        <v>369500</v>
      </c>
      <c r="C38" s="117">
        <f>SUM(C36:C37)</f>
        <v>369500</v>
      </c>
      <c r="D38" s="118">
        <f t="shared" ref="D38:X38" si="56">SUM(D36:D37)</f>
        <v>0</v>
      </c>
      <c r="E38" s="119">
        <f t="shared" si="56"/>
        <v>698500</v>
      </c>
      <c r="F38" s="118">
        <f t="shared" ref="F38:S38" si="57">SUM(F36:F37)</f>
        <v>790500</v>
      </c>
      <c r="G38" s="118">
        <f t="shared" si="57"/>
        <v>887500</v>
      </c>
      <c r="H38" s="118">
        <f t="shared" ref="H38:R38" si="58">SUM(H36:H37)</f>
        <v>984500</v>
      </c>
      <c r="I38" s="118">
        <f t="shared" si="58"/>
        <v>1081500</v>
      </c>
      <c r="J38" s="118">
        <f t="shared" si="58"/>
        <v>1178500</v>
      </c>
      <c r="K38" s="118">
        <f t="shared" si="58"/>
        <v>1275500</v>
      </c>
      <c r="L38" s="118">
        <f t="shared" si="58"/>
        <v>1372500</v>
      </c>
      <c r="M38" s="118">
        <f t="shared" si="58"/>
        <v>1472500</v>
      </c>
      <c r="N38" s="118">
        <f t="shared" si="58"/>
        <v>1572500</v>
      </c>
      <c r="O38" s="118">
        <f t="shared" si="58"/>
        <v>1672500</v>
      </c>
      <c r="P38" s="118">
        <f t="shared" si="58"/>
        <v>1772500</v>
      </c>
      <c r="Q38" s="118">
        <f t="shared" si="58"/>
        <v>1872500</v>
      </c>
      <c r="R38" s="118">
        <f t="shared" si="58"/>
        <v>1972500</v>
      </c>
      <c r="S38" s="118">
        <f t="shared" si="57"/>
        <v>2072500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0</v>
      </c>
      <c r="X38" s="232">
        <f t="shared" si="56"/>
        <v>28132500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 x14ac:dyDescent="0.25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 x14ac:dyDescent="0.25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0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 x14ac:dyDescent="0.2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 x14ac:dyDescent="0.2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0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 x14ac:dyDescent="0.2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0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 x14ac:dyDescent="0.2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 x14ac:dyDescent="0.25">
      <c r="A45" s="272" t="s">
        <v>124</v>
      </c>
      <c r="B45" s="50">
        <f t="shared" ref="B45:X45" si="75">ROUNDUP(B32*0.1,-2)</f>
        <v>37000</v>
      </c>
      <c r="C45" s="50">
        <f t="shared" si="75"/>
        <v>37000</v>
      </c>
      <c r="D45" s="125">
        <f t="shared" si="75"/>
        <v>0</v>
      </c>
      <c r="E45" s="126">
        <f t="shared" ref="E45:S45" si="76">ROUND(E32*$Y$40,0)</f>
        <v>139700</v>
      </c>
      <c r="F45" s="125">
        <f t="shared" si="76"/>
        <v>158100</v>
      </c>
      <c r="G45" s="125">
        <f t="shared" si="76"/>
        <v>177500</v>
      </c>
      <c r="H45" s="125">
        <f t="shared" si="76"/>
        <v>196900</v>
      </c>
      <c r="I45" s="125">
        <f t="shared" si="76"/>
        <v>216300</v>
      </c>
      <c r="J45" s="125">
        <f t="shared" si="76"/>
        <v>235700</v>
      </c>
      <c r="K45" s="125">
        <f t="shared" si="76"/>
        <v>255100</v>
      </c>
      <c r="L45" s="125">
        <f t="shared" si="76"/>
        <v>274500</v>
      </c>
      <c r="M45" s="125">
        <f t="shared" si="76"/>
        <v>294500</v>
      </c>
      <c r="N45" s="125">
        <f t="shared" si="76"/>
        <v>314500</v>
      </c>
      <c r="O45" s="125">
        <f t="shared" si="76"/>
        <v>334500</v>
      </c>
      <c r="P45" s="125">
        <f t="shared" si="76"/>
        <v>354500</v>
      </c>
      <c r="Q45" s="125">
        <f t="shared" si="76"/>
        <v>374500</v>
      </c>
      <c r="R45" s="125">
        <f t="shared" si="76"/>
        <v>394500</v>
      </c>
      <c r="S45" s="125">
        <f t="shared" si="76"/>
        <v>414500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0</v>
      </c>
      <c r="X45" s="236">
        <f t="shared" si="75"/>
        <v>2813300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 x14ac:dyDescent="0.2">
      <c r="A46" s="272" t="s">
        <v>80</v>
      </c>
      <c r="B46" s="128">
        <f>0.9-VLOOKUP(B69,$AE$38:$AF$44,2)</f>
        <v>0.69579999999999997</v>
      </c>
      <c r="C46" s="128">
        <f>0.9-VLOOKUP(C69,$AE$38:$AF$44,2)</f>
        <v>0.69579999999999997</v>
      </c>
      <c r="D46" s="129">
        <f>0.9-VLOOKUP(D69,$AE$38:$AF$44,2)</f>
        <v>0.9</v>
      </c>
      <c r="E46" s="217">
        <f t="shared" ref="E46:S46" si="77">0.9-VLOOKUP(E69,$AE$38:$AF$45,2)</f>
        <v>0.66517000000000004</v>
      </c>
      <c r="F46" s="261">
        <f t="shared" si="77"/>
        <v>0.66517000000000004</v>
      </c>
      <c r="G46" s="261">
        <f t="shared" si="77"/>
        <v>0.66517000000000004</v>
      </c>
      <c r="H46" s="261">
        <f t="shared" si="77"/>
        <v>0.56306999999999996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0.49160000000000004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0.9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 x14ac:dyDescent="0.25">
      <c r="A47" s="272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5">
        <f t="shared" si="78"/>
        <v>2000</v>
      </c>
      <c r="E47" s="126">
        <f>E45/E46+2000</f>
        <v>212021.49826360177</v>
      </c>
      <c r="F47" s="125">
        <f t="shared" ref="F47:S47" si="79">F45/F46+2000</f>
        <v>239683.59968128448</v>
      </c>
      <c r="G47" s="125">
        <f t="shared" si="79"/>
        <v>268849.07617601514</v>
      </c>
      <c r="H47" s="125">
        <f t="shared" ref="H47:R47" si="80">H45/H46+2000</f>
        <v>351690.09181806882</v>
      </c>
      <c r="I47" s="125">
        <f t="shared" si="80"/>
        <v>386144.06734509033</v>
      </c>
      <c r="J47" s="125">
        <f t="shared" si="80"/>
        <v>420598.04287211184</v>
      </c>
      <c r="K47" s="125">
        <f t="shared" si="80"/>
        <v>455052.01839913335</v>
      </c>
      <c r="L47" s="125">
        <f t="shared" si="80"/>
        <v>489505.99392615486</v>
      </c>
      <c r="M47" s="125">
        <f t="shared" si="80"/>
        <v>525025.55632514611</v>
      </c>
      <c r="N47" s="125">
        <f t="shared" si="80"/>
        <v>560545.11872413731</v>
      </c>
      <c r="O47" s="125">
        <f t="shared" si="80"/>
        <v>596064.68112312863</v>
      </c>
      <c r="P47" s="125">
        <f t="shared" si="80"/>
        <v>631584.24352211982</v>
      </c>
      <c r="Q47" s="125">
        <f t="shared" si="80"/>
        <v>763798.20992676972</v>
      </c>
      <c r="R47" s="125">
        <f t="shared" si="80"/>
        <v>804481.69243287214</v>
      </c>
      <c r="S47" s="125">
        <f t="shared" si="79"/>
        <v>845165.17493897467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2000</v>
      </c>
      <c r="X47" s="236">
        <f t="shared" si="78"/>
        <v>5724742.0667209113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 x14ac:dyDescent="0.2">
      <c r="A48" s="273" t="s">
        <v>121</v>
      </c>
      <c r="B48" s="201">
        <f t="shared" ref="B48:U48" si="81">ROUNDDOWN(B36-B43*6/10,-2)</f>
        <v>221700</v>
      </c>
      <c r="C48" s="201">
        <f t="shared" si="81"/>
        <v>221700</v>
      </c>
      <c r="D48" s="201">
        <f t="shared" si="81"/>
        <v>0</v>
      </c>
      <c r="E48" s="201">
        <f t="shared" si="81"/>
        <v>419100</v>
      </c>
      <c r="F48" s="201">
        <f t="shared" ref="F48:S48" si="82">ROUNDDOWN(F36-F43*6/10,-2)</f>
        <v>474300</v>
      </c>
      <c r="G48" s="201">
        <f t="shared" si="82"/>
        <v>532500</v>
      </c>
      <c r="H48" s="201">
        <f t="shared" ref="H48:R48" si="83">ROUNDDOWN(H36-H43*6/10,-2)</f>
        <v>590700</v>
      </c>
      <c r="I48" s="201">
        <f t="shared" si="83"/>
        <v>648900</v>
      </c>
      <c r="J48" s="201">
        <f t="shared" si="83"/>
        <v>707100</v>
      </c>
      <c r="K48" s="201">
        <f t="shared" si="83"/>
        <v>765300</v>
      </c>
      <c r="L48" s="201">
        <f t="shared" si="83"/>
        <v>823500</v>
      </c>
      <c r="M48" s="201">
        <f t="shared" si="83"/>
        <v>883500</v>
      </c>
      <c r="N48" s="201">
        <f t="shared" si="83"/>
        <v>943500</v>
      </c>
      <c r="O48" s="201">
        <f t="shared" si="83"/>
        <v>1003500</v>
      </c>
      <c r="P48" s="201">
        <f t="shared" si="83"/>
        <v>1063500</v>
      </c>
      <c r="Q48" s="201">
        <f t="shared" si="83"/>
        <v>1123500</v>
      </c>
      <c r="R48" s="201">
        <f t="shared" si="83"/>
        <v>1183500</v>
      </c>
      <c r="S48" s="201">
        <f t="shared" si="82"/>
        <v>1243500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0</v>
      </c>
      <c r="X48" s="238">
        <f t="shared" si="84"/>
        <v>16879600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 x14ac:dyDescent="0.25">
      <c r="A49" s="274" t="s">
        <v>122</v>
      </c>
      <c r="B49" s="202">
        <f t="shared" ref="B49:U49" si="85">ROUNDDOWN(B37-B43*4/10,-2)</f>
        <v>147800</v>
      </c>
      <c r="C49" s="202">
        <f t="shared" si="85"/>
        <v>147800</v>
      </c>
      <c r="D49" s="202">
        <f t="shared" si="85"/>
        <v>0</v>
      </c>
      <c r="E49" s="202">
        <f t="shared" si="85"/>
        <v>279400</v>
      </c>
      <c r="F49" s="202">
        <f t="shared" ref="F49:S49" si="86">ROUNDDOWN(F37-F43*4/10,-2)</f>
        <v>316200</v>
      </c>
      <c r="G49" s="202">
        <f t="shared" si="86"/>
        <v>355000</v>
      </c>
      <c r="H49" s="202">
        <f t="shared" ref="H49:R49" si="87">ROUNDDOWN(H37-H43*4/10,-2)</f>
        <v>393800</v>
      </c>
      <c r="I49" s="202">
        <f t="shared" si="87"/>
        <v>432600</v>
      </c>
      <c r="J49" s="202">
        <f t="shared" si="87"/>
        <v>471400</v>
      </c>
      <c r="K49" s="202">
        <f t="shared" si="87"/>
        <v>510200</v>
      </c>
      <c r="L49" s="202">
        <f t="shared" si="87"/>
        <v>549000</v>
      </c>
      <c r="M49" s="202">
        <f t="shared" si="87"/>
        <v>589000</v>
      </c>
      <c r="N49" s="202">
        <f t="shared" si="87"/>
        <v>629000</v>
      </c>
      <c r="O49" s="202">
        <f t="shared" si="87"/>
        <v>669000</v>
      </c>
      <c r="P49" s="202">
        <f t="shared" si="87"/>
        <v>709000</v>
      </c>
      <c r="Q49" s="202">
        <f t="shared" si="87"/>
        <v>749000</v>
      </c>
      <c r="R49" s="202">
        <f t="shared" si="87"/>
        <v>789000</v>
      </c>
      <c r="S49" s="202">
        <f t="shared" si="86"/>
        <v>829000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0</v>
      </c>
      <c r="X49" s="239">
        <f t="shared" si="88"/>
        <v>11253000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 x14ac:dyDescent="0.2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 x14ac:dyDescent="0.25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 x14ac:dyDescent="0.2">
      <c r="A52" s="277" t="s">
        <v>74</v>
      </c>
      <c r="B52" s="203">
        <f>B48+B50</f>
        <v>224700</v>
      </c>
      <c r="C52" s="203">
        <f t="shared" ref="C52:X52" si="89">C48+C50</f>
        <v>224700</v>
      </c>
      <c r="D52" s="203">
        <f t="shared" si="89"/>
        <v>3000</v>
      </c>
      <c r="E52" s="203">
        <f t="shared" si="89"/>
        <v>422600</v>
      </c>
      <c r="F52" s="203">
        <f t="shared" ref="F52:S52" si="90">F48+F50</f>
        <v>477800</v>
      </c>
      <c r="G52" s="203">
        <f t="shared" si="90"/>
        <v>536000</v>
      </c>
      <c r="H52" s="203">
        <f t="shared" ref="H52:R52" si="91">H48+H50</f>
        <v>594200</v>
      </c>
      <c r="I52" s="203">
        <f t="shared" si="91"/>
        <v>652400</v>
      </c>
      <c r="J52" s="203">
        <f t="shared" si="91"/>
        <v>710600</v>
      </c>
      <c r="K52" s="203">
        <f t="shared" si="91"/>
        <v>768800</v>
      </c>
      <c r="L52" s="203">
        <f t="shared" si="91"/>
        <v>827000</v>
      </c>
      <c r="M52" s="203">
        <f t="shared" si="91"/>
        <v>887000</v>
      </c>
      <c r="N52" s="203">
        <f t="shared" si="91"/>
        <v>947000</v>
      </c>
      <c r="O52" s="203">
        <f t="shared" si="91"/>
        <v>1007000</v>
      </c>
      <c r="P52" s="203">
        <f t="shared" si="91"/>
        <v>1067000</v>
      </c>
      <c r="Q52" s="203">
        <f t="shared" si="91"/>
        <v>1127000</v>
      </c>
      <c r="R52" s="203">
        <f t="shared" si="91"/>
        <v>1187000</v>
      </c>
      <c r="S52" s="203">
        <f t="shared" si="90"/>
        <v>1247000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3500</v>
      </c>
      <c r="X52" s="242">
        <f t="shared" si="89"/>
        <v>16882600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 x14ac:dyDescent="0.2">
      <c r="A53" s="278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280900</v>
      </c>
      <c r="F53" s="53">
        <f t="shared" ref="F53:S53" si="93">F49+F51</f>
        <v>317700</v>
      </c>
      <c r="G53" s="53">
        <f t="shared" si="93"/>
        <v>356500</v>
      </c>
      <c r="H53" s="53">
        <f t="shared" ref="H53:R53" si="94">H49+H51</f>
        <v>395300</v>
      </c>
      <c r="I53" s="53">
        <f t="shared" si="94"/>
        <v>434100</v>
      </c>
      <c r="J53" s="53">
        <f t="shared" si="94"/>
        <v>472900</v>
      </c>
      <c r="K53" s="53">
        <f t="shared" si="94"/>
        <v>511700</v>
      </c>
      <c r="L53" s="53">
        <f t="shared" si="94"/>
        <v>550500</v>
      </c>
      <c r="M53" s="53">
        <f t="shared" si="94"/>
        <v>590500</v>
      </c>
      <c r="N53" s="53">
        <f t="shared" si="94"/>
        <v>630500</v>
      </c>
      <c r="O53" s="53">
        <f t="shared" si="94"/>
        <v>670500</v>
      </c>
      <c r="P53" s="53">
        <f t="shared" si="94"/>
        <v>710500</v>
      </c>
      <c r="Q53" s="53">
        <f t="shared" si="94"/>
        <v>750500</v>
      </c>
      <c r="R53" s="53">
        <f t="shared" si="94"/>
        <v>790500</v>
      </c>
      <c r="S53" s="53">
        <f t="shared" si="93"/>
        <v>830500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3">
        <f t="shared" si="92"/>
        <v>11254000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 x14ac:dyDescent="0.25">
      <c r="A54" s="279" t="s">
        <v>78</v>
      </c>
      <c r="B54" s="204">
        <f>SUM(B52:B53)</f>
        <v>373500</v>
      </c>
      <c r="C54" s="204">
        <f t="shared" ref="C54:X54" si="95">SUM(C52:C53)</f>
        <v>373500</v>
      </c>
      <c r="D54" s="204">
        <f t="shared" si="95"/>
        <v>4000</v>
      </c>
      <c r="E54" s="205">
        <f>SUM(E52:E53)</f>
        <v>703500</v>
      </c>
      <c r="F54" s="204">
        <f t="shared" ref="F54:S54" si="96">SUM(F52:F53)</f>
        <v>795500</v>
      </c>
      <c r="G54" s="204">
        <f t="shared" si="96"/>
        <v>892500</v>
      </c>
      <c r="H54" s="204">
        <f t="shared" ref="H54:R54" si="97">SUM(H52:H53)</f>
        <v>989500</v>
      </c>
      <c r="I54" s="204">
        <f t="shared" si="97"/>
        <v>1086500</v>
      </c>
      <c r="J54" s="204">
        <f t="shared" si="97"/>
        <v>1183500</v>
      </c>
      <c r="K54" s="204">
        <f t="shared" si="97"/>
        <v>1280500</v>
      </c>
      <c r="L54" s="204">
        <f t="shared" si="97"/>
        <v>1377500</v>
      </c>
      <c r="M54" s="204">
        <f t="shared" si="97"/>
        <v>1477500</v>
      </c>
      <c r="N54" s="204">
        <f t="shared" si="97"/>
        <v>1577500</v>
      </c>
      <c r="O54" s="204">
        <f t="shared" si="97"/>
        <v>1677500</v>
      </c>
      <c r="P54" s="204">
        <f t="shared" si="97"/>
        <v>1777500</v>
      </c>
      <c r="Q54" s="204">
        <f t="shared" si="97"/>
        <v>1877500</v>
      </c>
      <c r="R54" s="204">
        <f t="shared" si="97"/>
        <v>1977500</v>
      </c>
      <c r="S54" s="204">
        <f t="shared" si="96"/>
        <v>2077500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5000</v>
      </c>
      <c r="X54" s="244">
        <f t="shared" si="95"/>
        <v>28136600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 x14ac:dyDescent="0.25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 t="e">
        <f t="shared" si="98"/>
        <v>#DIV/0!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 x14ac:dyDescent="0.25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02" t="s">
        <v>32</v>
      </c>
      <c r="AD56" s="303"/>
      <c r="AE56" s="302" t="s">
        <v>33</v>
      </c>
      <c r="AF56" s="303"/>
    </row>
    <row r="57" spans="1:36" ht="15" customHeight="1" x14ac:dyDescent="0.2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 x14ac:dyDescent="0.2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 x14ac:dyDescent="0.2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 x14ac:dyDescent="0.2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 x14ac:dyDescent="0.25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 x14ac:dyDescent="0.2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 x14ac:dyDescent="0.2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 x14ac:dyDescent="0.2">
      <c r="A64" s="282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3">
        <f>IF($Y$5&gt;0,$Y$5*$AF$34,0)+IF($Y$6&gt;0,$Y$6*$AF$35)+IF($Y$7&gt;0,$Y$7*$AF$34,0)</f>
        <v>0</v>
      </c>
    </row>
    <row r="65" spans="1:32" ht="15" customHeight="1" x14ac:dyDescent="0.2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 x14ac:dyDescent="0.2">
      <c r="A66" s="282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3">
        <f t="shared" si="114"/>
        <v>2000000</v>
      </c>
    </row>
    <row r="67" spans="1:32" ht="15" customHeight="1" x14ac:dyDescent="0.2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0</v>
      </c>
      <c r="X67" s="248"/>
    </row>
    <row r="68" spans="1:32" s="209" customFormat="1" ht="15" customHeight="1" x14ac:dyDescent="0.2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-262000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282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6960000</v>
      </c>
      <c r="F69" s="53">
        <f t="shared" ref="F69:S69" si="122">ROUNDDOWN(IF(F59-F66&lt;0,0,F59-F66),-3)</f>
        <v>7880000</v>
      </c>
      <c r="G69" s="53">
        <f t="shared" si="122"/>
        <v>8850000</v>
      </c>
      <c r="H69" s="53">
        <f t="shared" ref="H69:R69" si="123">ROUNDDOWN(IF(H59-H66&lt;0,0,H59-H66),-3)</f>
        <v>9820000</v>
      </c>
      <c r="I69" s="53">
        <f t="shared" si="123"/>
        <v>10790000</v>
      </c>
      <c r="J69" s="53">
        <f t="shared" si="123"/>
        <v>11760000</v>
      </c>
      <c r="K69" s="53">
        <f t="shared" si="123"/>
        <v>12730000</v>
      </c>
      <c r="L69" s="53">
        <f t="shared" si="123"/>
        <v>13700000</v>
      </c>
      <c r="M69" s="53">
        <f t="shared" si="123"/>
        <v>14700000</v>
      </c>
      <c r="N69" s="53">
        <f t="shared" si="123"/>
        <v>15700000</v>
      </c>
      <c r="O69" s="53">
        <f t="shared" si="123"/>
        <v>16700000</v>
      </c>
      <c r="P69" s="53">
        <f t="shared" si="123"/>
        <v>17700000</v>
      </c>
      <c r="Q69" s="53">
        <f t="shared" si="123"/>
        <v>18700000</v>
      </c>
      <c r="R69" s="53">
        <f t="shared" si="123"/>
        <v>19700000</v>
      </c>
      <c r="S69" s="53">
        <f t="shared" si="122"/>
        <v>20700000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7">
        <f t="shared" si="121"/>
        <v>295700000</v>
      </c>
    </row>
    <row r="70" spans="1:32" ht="15" customHeight="1" x14ac:dyDescent="0.2">
      <c r="A70" s="285" t="s">
        <v>88</v>
      </c>
      <c r="B70" s="150"/>
      <c r="C70" s="139"/>
      <c r="D70" s="139"/>
      <c r="E70" s="211">
        <f>ROUNDDOWN(E69-E68,-3)</f>
        <v>6960000</v>
      </c>
      <c r="F70" s="255">
        <f t="shared" ref="F70:S70" si="124">ROUNDDOWN(F69-F68,-3)</f>
        <v>7880000</v>
      </c>
      <c r="G70" s="255">
        <f t="shared" si="124"/>
        <v>8850000</v>
      </c>
      <c r="H70" s="255">
        <f t="shared" ref="H70:R70" si="125">ROUNDDOWN(H69-H68,-3)</f>
        <v>9820000</v>
      </c>
      <c r="I70" s="255">
        <f t="shared" si="125"/>
        <v>10790000</v>
      </c>
      <c r="J70" s="255">
        <f t="shared" si="125"/>
        <v>11760000</v>
      </c>
      <c r="K70" s="255">
        <f t="shared" si="125"/>
        <v>12730000</v>
      </c>
      <c r="L70" s="255">
        <f t="shared" si="125"/>
        <v>13700000</v>
      </c>
      <c r="M70" s="255">
        <f t="shared" si="125"/>
        <v>14700000</v>
      </c>
      <c r="N70" s="255">
        <f t="shared" si="125"/>
        <v>15700000</v>
      </c>
      <c r="O70" s="255">
        <f t="shared" si="125"/>
        <v>16700000</v>
      </c>
      <c r="P70" s="255">
        <f t="shared" si="125"/>
        <v>17700000</v>
      </c>
      <c r="Q70" s="255">
        <f t="shared" si="125"/>
        <v>18700000</v>
      </c>
      <c r="R70" s="255">
        <f t="shared" si="125"/>
        <v>19700000</v>
      </c>
      <c r="S70" s="255">
        <f t="shared" si="124"/>
        <v>20700000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262000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 x14ac:dyDescent="0.2">
      <c r="A71" s="282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985060</v>
      </c>
      <c r="F71" s="256">
        <f t="shared" si="127"/>
        <v>1201104</v>
      </c>
      <c r="G71" s="256">
        <f t="shared" si="127"/>
        <v>1428889</v>
      </c>
      <c r="H71" s="256">
        <f t="shared" si="127"/>
        <v>1740396</v>
      </c>
      <c r="I71" s="256">
        <f t="shared" si="127"/>
        <v>2067218</v>
      </c>
      <c r="J71" s="256">
        <f t="shared" si="127"/>
        <v>2394040</v>
      </c>
      <c r="K71" s="256">
        <f t="shared" si="127"/>
        <v>2720862</v>
      </c>
      <c r="L71" s="256">
        <f t="shared" si="127"/>
        <v>3047685</v>
      </c>
      <c r="M71" s="256">
        <f t="shared" si="127"/>
        <v>3384615</v>
      </c>
      <c r="N71" s="256">
        <f t="shared" si="127"/>
        <v>3721545</v>
      </c>
      <c r="O71" s="256">
        <f t="shared" si="127"/>
        <v>4058475</v>
      </c>
      <c r="P71" s="256">
        <f t="shared" si="127"/>
        <v>4395405</v>
      </c>
      <c r="Q71" s="256">
        <f t="shared" si="127"/>
        <v>4782364</v>
      </c>
      <c r="R71" s="256">
        <f t="shared" si="127"/>
        <v>5190764</v>
      </c>
      <c r="S71" s="256">
        <f t="shared" si="127"/>
        <v>5599164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0</v>
      </c>
      <c r="X71" s="223">
        <f>ROUNDDOWN(X69*VLOOKUP(X69,$AE$38:$AF$44,2)-VLOOKUP(X69,$AE$48:$AF$54,2),-2)</f>
        <v>117909100</v>
      </c>
    </row>
    <row r="72" spans="1:32" ht="15" customHeight="1" x14ac:dyDescent="0.2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 x14ac:dyDescent="0.2">
      <c r="A73" s="282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985060</v>
      </c>
      <c r="F73" s="6">
        <f t="shared" ref="F73:S73" si="128">F71-F72</f>
        <v>1201104</v>
      </c>
      <c r="G73" s="6">
        <f t="shared" si="128"/>
        <v>1428889</v>
      </c>
      <c r="H73" s="6">
        <f t="shared" ref="H73:R73" si="129">H71-H72</f>
        <v>1740396</v>
      </c>
      <c r="I73" s="6">
        <f t="shared" si="129"/>
        <v>2067218</v>
      </c>
      <c r="J73" s="6">
        <f t="shared" si="129"/>
        <v>2394040</v>
      </c>
      <c r="K73" s="6">
        <f t="shared" si="129"/>
        <v>2720862</v>
      </c>
      <c r="L73" s="6">
        <f t="shared" si="129"/>
        <v>3047685</v>
      </c>
      <c r="M73" s="6">
        <f t="shared" si="129"/>
        <v>3384615</v>
      </c>
      <c r="N73" s="6">
        <f t="shared" si="129"/>
        <v>3721545</v>
      </c>
      <c r="O73" s="6">
        <f t="shared" si="129"/>
        <v>4058475</v>
      </c>
      <c r="P73" s="6">
        <f t="shared" si="129"/>
        <v>4395405</v>
      </c>
      <c r="Q73" s="6">
        <f t="shared" si="129"/>
        <v>4782364</v>
      </c>
      <c r="R73" s="6">
        <f t="shared" si="129"/>
        <v>5190764</v>
      </c>
      <c r="S73" s="6">
        <f t="shared" si="128"/>
        <v>5599164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3">
        <f t="shared" si="130"/>
        <v>117909100</v>
      </c>
    </row>
    <row r="74" spans="1:32" ht="24" customHeight="1" x14ac:dyDescent="0.2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985060</v>
      </c>
      <c r="F74" s="256">
        <f t="shared" si="131"/>
        <v>1201104</v>
      </c>
      <c r="G74" s="256">
        <f t="shared" si="131"/>
        <v>1428889</v>
      </c>
      <c r="H74" s="256">
        <f t="shared" si="131"/>
        <v>1740396</v>
      </c>
      <c r="I74" s="256">
        <f t="shared" si="131"/>
        <v>2067218</v>
      </c>
      <c r="J74" s="256">
        <f t="shared" si="131"/>
        <v>2394040</v>
      </c>
      <c r="K74" s="256">
        <f t="shared" si="131"/>
        <v>2720862</v>
      </c>
      <c r="L74" s="256">
        <f t="shared" si="131"/>
        <v>3047685</v>
      </c>
      <c r="M74" s="256">
        <f t="shared" si="131"/>
        <v>3384615</v>
      </c>
      <c r="N74" s="256">
        <f t="shared" si="131"/>
        <v>3721545</v>
      </c>
      <c r="O74" s="256">
        <f t="shared" si="131"/>
        <v>4058475</v>
      </c>
      <c r="P74" s="256">
        <f t="shared" si="131"/>
        <v>4395405</v>
      </c>
      <c r="Q74" s="256">
        <f t="shared" si="131"/>
        <v>4782364</v>
      </c>
      <c r="R74" s="256">
        <f t="shared" si="131"/>
        <v>5190764</v>
      </c>
      <c r="S74" s="256">
        <f t="shared" si="131"/>
        <v>5599164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13375</v>
      </c>
      <c r="X74" s="248"/>
    </row>
    <row r="75" spans="1:32" ht="24" customHeight="1" thickBot="1" x14ac:dyDescent="0.25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 x14ac:dyDescent="0.25">
      <c r="A76" s="153" t="s">
        <v>82</v>
      </c>
      <c r="B76" s="154">
        <f>B73+B74</f>
        <v>312900</v>
      </c>
      <c r="C76" s="154">
        <f>C73+C74</f>
        <v>312900</v>
      </c>
      <c r="D76" s="155">
        <f>D73</f>
        <v>0</v>
      </c>
      <c r="E76" s="156">
        <f>E73</f>
        <v>985060</v>
      </c>
      <c r="F76" s="155">
        <f t="shared" ref="F76:S76" si="132">F73</f>
        <v>1201104</v>
      </c>
      <c r="G76" s="155">
        <f t="shared" si="132"/>
        <v>1428889</v>
      </c>
      <c r="H76" s="155">
        <f t="shared" ref="H76:R76" si="133">H73</f>
        <v>1740396</v>
      </c>
      <c r="I76" s="155">
        <f t="shared" si="133"/>
        <v>2067218</v>
      </c>
      <c r="J76" s="155">
        <f t="shared" si="133"/>
        <v>2394040</v>
      </c>
      <c r="K76" s="155">
        <f t="shared" si="133"/>
        <v>2720862</v>
      </c>
      <c r="L76" s="155">
        <f t="shared" si="133"/>
        <v>3047685</v>
      </c>
      <c r="M76" s="155">
        <f t="shared" si="133"/>
        <v>3384615</v>
      </c>
      <c r="N76" s="155">
        <f t="shared" si="133"/>
        <v>3721545</v>
      </c>
      <c r="O76" s="155">
        <f t="shared" si="133"/>
        <v>4058475</v>
      </c>
      <c r="P76" s="155">
        <f t="shared" si="133"/>
        <v>4395405</v>
      </c>
      <c r="Q76" s="155">
        <f t="shared" si="133"/>
        <v>4782364</v>
      </c>
      <c r="R76" s="155">
        <f t="shared" si="133"/>
        <v>5190764</v>
      </c>
      <c r="S76" s="155">
        <f t="shared" si="132"/>
        <v>5599164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0</v>
      </c>
      <c r="X76" s="249">
        <f t="shared" si="134"/>
        <v>117909100</v>
      </c>
    </row>
    <row r="77" spans="1:32" ht="24" customHeight="1" x14ac:dyDescent="0.2">
      <c r="A77" s="158" t="s">
        <v>89</v>
      </c>
      <c r="B77" s="150"/>
      <c r="C77" s="139"/>
      <c r="D77" s="139"/>
      <c r="E77" s="151">
        <f>E74</f>
        <v>985060</v>
      </c>
      <c r="F77" s="139">
        <f t="shared" ref="F77:S77" si="135">F74</f>
        <v>1201104</v>
      </c>
      <c r="G77" s="139">
        <f t="shared" si="135"/>
        <v>1428889</v>
      </c>
      <c r="H77" s="139">
        <f t="shared" ref="H77:R77" si="136">H74</f>
        <v>1740396</v>
      </c>
      <c r="I77" s="139">
        <f t="shared" si="136"/>
        <v>2067218</v>
      </c>
      <c r="J77" s="139">
        <f t="shared" si="136"/>
        <v>2394040</v>
      </c>
      <c r="K77" s="139">
        <f t="shared" si="136"/>
        <v>2720862</v>
      </c>
      <c r="L77" s="139">
        <f t="shared" si="136"/>
        <v>3047685</v>
      </c>
      <c r="M77" s="139">
        <f t="shared" si="136"/>
        <v>3384615</v>
      </c>
      <c r="N77" s="139">
        <f t="shared" si="136"/>
        <v>3721545</v>
      </c>
      <c r="O77" s="139">
        <f t="shared" si="136"/>
        <v>4058475</v>
      </c>
      <c r="P77" s="139">
        <f t="shared" si="136"/>
        <v>4395405</v>
      </c>
      <c r="Q77" s="139">
        <f t="shared" si="136"/>
        <v>4782364</v>
      </c>
      <c r="R77" s="139">
        <f t="shared" si="136"/>
        <v>5190764</v>
      </c>
      <c r="S77" s="139">
        <f t="shared" si="135"/>
        <v>5599164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13375</v>
      </c>
      <c r="X77" s="248"/>
      <c r="Y77" s="6"/>
    </row>
    <row r="78" spans="1:32" ht="24" customHeight="1" thickBot="1" x14ac:dyDescent="0.25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 x14ac:dyDescent="0.2">
      <c r="A79" s="160" t="s">
        <v>41</v>
      </c>
      <c r="B79" s="161">
        <f>B76+B38</f>
        <v>682400</v>
      </c>
      <c r="C79" s="162">
        <f>C76+C55-C50-C51</f>
        <v>308900</v>
      </c>
      <c r="D79" s="163">
        <f t="shared" ref="D79:X79" si="137">D76+D38</f>
        <v>0</v>
      </c>
      <c r="E79" s="164">
        <f t="shared" si="137"/>
        <v>1683560</v>
      </c>
      <c r="F79" s="163">
        <f t="shared" ref="F79:S79" si="138">F76+F38</f>
        <v>1991604</v>
      </c>
      <c r="G79" s="163">
        <f t="shared" si="138"/>
        <v>2316389</v>
      </c>
      <c r="H79" s="163">
        <f t="shared" ref="H79:R79" si="139">H76+H38</f>
        <v>2724896</v>
      </c>
      <c r="I79" s="163">
        <f t="shared" si="139"/>
        <v>3148718</v>
      </c>
      <c r="J79" s="163">
        <f t="shared" si="139"/>
        <v>3572540</v>
      </c>
      <c r="K79" s="163">
        <f t="shared" si="139"/>
        <v>3996362</v>
      </c>
      <c r="L79" s="163">
        <f t="shared" si="139"/>
        <v>4420185</v>
      </c>
      <c r="M79" s="163">
        <f t="shared" si="139"/>
        <v>4857115</v>
      </c>
      <c r="N79" s="163">
        <f t="shared" si="139"/>
        <v>5294045</v>
      </c>
      <c r="O79" s="163">
        <f t="shared" si="139"/>
        <v>5730975</v>
      </c>
      <c r="P79" s="163">
        <f t="shared" si="139"/>
        <v>6167905</v>
      </c>
      <c r="Q79" s="163">
        <f t="shared" si="139"/>
        <v>6654864</v>
      </c>
      <c r="R79" s="163">
        <f t="shared" si="139"/>
        <v>7163264</v>
      </c>
      <c r="S79" s="163">
        <f t="shared" si="138"/>
        <v>7671664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0</v>
      </c>
      <c r="X79" s="250">
        <f t="shared" si="137"/>
        <v>146041600</v>
      </c>
      <c r="Y79" s="6"/>
      <c r="Z79" s="6"/>
      <c r="AA79" s="6"/>
      <c r="AB79" s="6"/>
    </row>
    <row r="80" spans="1:32" ht="19.5" customHeight="1" thickBot="1" x14ac:dyDescent="0.25">
      <c r="A80" s="166" t="s">
        <v>42</v>
      </c>
      <c r="B80" s="116">
        <f>B76+B54</f>
        <v>686400</v>
      </c>
      <c r="C80" s="167">
        <f>C76+C55</f>
        <v>312900</v>
      </c>
      <c r="D80" s="168">
        <f t="shared" ref="D80:X80" si="140">D76+D54</f>
        <v>4000</v>
      </c>
      <c r="E80" s="169">
        <f t="shared" si="140"/>
        <v>1688560</v>
      </c>
      <c r="F80" s="168">
        <f t="shared" ref="F80:S80" si="141">F76+F54</f>
        <v>1996604</v>
      </c>
      <c r="G80" s="168">
        <f t="shared" si="141"/>
        <v>2321389</v>
      </c>
      <c r="H80" s="168">
        <f t="shared" ref="H80:R80" si="142">H76+H54</f>
        <v>2729896</v>
      </c>
      <c r="I80" s="168">
        <f t="shared" si="142"/>
        <v>3153718</v>
      </c>
      <c r="J80" s="168">
        <f t="shared" si="142"/>
        <v>3577540</v>
      </c>
      <c r="K80" s="168">
        <f t="shared" si="142"/>
        <v>4001362</v>
      </c>
      <c r="L80" s="168">
        <f t="shared" si="142"/>
        <v>4425185</v>
      </c>
      <c r="M80" s="168">
        <f t="shared" si="142"/>
        <v>4862115</v>
      </c>
      <c r="N80" s="168">
        <f t="shared" si="142"/>
        <v>5299045</v>
      </c>
      <c r="O80" s="168">
        <f t="shared" si="142"/>
        <v>5735975</v>
      </c>
      <c r="P80" s="168">
        <f t="shared" si="142"/>
        <v>6172905</v>
      </c>
      <c r="Q80" s="168">
        <f t="shared" si="142"/>
        <v>6659864</v>
      </c>
      <c r="R80" s="168">
        <f t="shared" si="142"/>
        <v>7168264</v>
      </c>
      <c r="S80" s="168">
        <f t="shared" si="141"/>
        <v>7676664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5000</v>
      </c>
      <c r="X80" s="251">
        <f t="shared" si="140"/>
        <v>146045700</v>
      </c>
      <c r="Y80" s="6"/>
      <c r="Z80" s="6"/>
      <c r="AA80" s="6"/>
      <c r="AB80" s="6"/>
    </row>
    <row r="81" spans="1:28" ht="19.5" customHeight="1" x14ac:dyDescent="0.2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 x14ac:dyDescent="0.2">
      <c r="A82" s="171" t="s">
        <v>51</v>
      </c>
      <c r="B82" s="140">
        <f t="shared" ref="B82:X82" si="143">B9-B80</f>
        <v>6313600</v>
      </c>
      <c r="C82" s="140">
        <f t="shared" si="143"/>
        <v>6687100</v>
      </c>
      <c r="D82" s="1">
        <f t="shared" si="143"/>
        <v>-4000</v>
      </c>
      <c r="E82" s="52">
        <f t="shared" si="143"/>
        <v>9311440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6">
        <f t="shared" si="143"/>
        <v>153954300</v>
      </c>
      <c r="Y82" s="6"/>
      <c r="Z82" s="6"/>
      <c r="AA82" s="6"/>
      <c r="AB82" s="6"/>
    </row>
    <row r="83" spans="1:28" ht="19.5" customHeight="1" x14ac:dyDescent="0.2">
      <c r="A83" s="171" t="s">
        <v>52</v>
      </c>
      <c r="B83" s="140">
        <f t="shared" ref="B83:X83" si="144">B82-B17</f>
        <v>5263600</v>
      </c>
      <c r="C83" s="140">
        <f t="shared" si="144"/>
        <v>5637100</v>
      </c>
      <c r="D83" s="1">
        <f t="shared" si="144"/>
        <v>-4000</v>
      </c>
      <c r="E83" s="52">
        <f t="shared" si="144"/>
        <v>7901440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2">
        <f t="shared" si="144"/>
        <v>152334300</v>
      </c>
      <c r="Y83" s="6"/>
      <c r="Z83" s="6"/>
      <c r="AA83" s="6"/>
      <c r="AB83" s="6"/>
    </row>
    <row r="84" spans="1:28" ht="19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 x14ac:dyDescent="0.2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 x14ac:dyDescent="0.2">
      <c r="A86" s="7" t="s">
        <v>79</v>
      </c>
      <c r="B86" s="7"/>
      <c r="C86" s="7"/>
      <c r="D86" s="7"/>
      <c r="E86" s="7">
        <f t="shared" ref="E86:W86" si="145">E47</f>
        <v>212021.49826360177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 x14ac:dyDescent="0.2">
      <c r="A87" s="7" t="s">
        <v>83</v>
      </c>
      <c r="B87" s="304"/>
      <c r="C87" s="304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2">
      <c r="A88" s="7" t="s">
        <v>85</v>
      </c>
      <c r="B88" s="8"/>
      <c r="C88" s="8"/>
      <c r="D88" s="7"/>
      <c r="E88" s="220">
        <f>(E86-E87)*VLOOKUP(E70,$AE$38:$AF$45,2)</f>
        <v>49319.348437241606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0</v>
      </c>
      <c r="X88" s="6"/>
      <c r="Z88" s="6"/>
      <c r="AA88" s="6"/>
      <c r="AB88" s="6"/>
    </row>
    <row r="89" spans="1:28" ht="15" customHeight="1" x14ac:dyDescent="0.2">
      <c r="A89" s="7" t="s">
        <v>84</v>
      </c>
      <c r="B89" s="304"/>
      <c r="C89" s="8"/>
      <c r="D89" s="7"/>
      <c r="E89" s="7">
        <f>(E86-E87)*0.1</f>
        <v>21002.149826360179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 x14ac:dyDescent="0.2">
      <c r="A90" s="7" t="s">
        <v>86</v>
      </c>
      <c r="B90" s="304"/>
      <c r="C90" s="8"/>
      <c r="D90" s="7"/>
      <c r="E90" s="7">
        <f>(E86-E87)*E46</f>
        <v>139700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 x14ac:dyDescent="0.2">
      <c r="A91" s="7" t="s">
        <v>91</v>
      </c>
      <c r="B91" s="297"/>
      <c r="C91" s="297"/>
      <c r="D91" s="7"/>
      <c r="E91" s="7">
        <f>SUM(E87:E90)</f>
        <v>212021.4982636018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 x14ac:dyDescent="0.2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A1:V2"/>
    <mergeCell ref="W2:X2"/>
    <mergeCell ref="AH2:AI3"/>
    <mergeCell ref="AN2:AO2"/>
    <mergeCell ref="AP2:AQ2"/>
    <mergeCell ref="W3:X3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B91:C91"/>
    <mergeCell ref="AA36:AB36"/>
    <mergeCell ref="AC36:AD36"/>
    <mergeCell ref="AC56:AD56"/>
    <mergeCell ref="AE56:AF56"/>
    <mergeCell ref="B87:C87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N16" sqref="N16"/>
    </sheetView>
  </sheetViews>
  <sheetFormatPr defaultRowHeight="13.2" x14ac:dyDescent="0.2"/>
  <cols>
    <col min="1" max="2" width="2.88671875" style="175" customWidth="1"/>
    <col min="3" max="3" width="25.5546875" style="175" customWidth="1"/>
    <col min="4" max="4" width="11.6640625" style="175" customWidth="1"/>
    <col min="5" max="5" width="4.5546875" style="179" customWidth="1"/>
    <col min="6" max="9" width="8.88671875" style="175"/>
    <col min="10" max="10" width="1.5546875" style="175" customWidth="1"/>
    <col min="11" max="16384" width="8.88671875" style="175"/>
  </cols>
  <sheetData>
    <row r="1" spans="1:9" ht="13.2" customHeight="1" x14ac:dyDescent="0.2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8" customHeight="1" x14ac:dyDescent="0.2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2" customHeight="1" x14ac:dyDescent="0.2">
      <c r="A3" s="183"/>
      <c r="B3" s="183"/>
      <c r="C3" s="183"/>
      <c r="D3" s="183"/>
      <c r="E3" s="183"/>
    </row>
    <row r="4" spans="1:9" ht="24" customHeight="1" x14ac:dyDescent="0.2">
      <c r="A4" s="195" t="s">
        <v>116</v>
      </c>
      <c r="B4" s="183"/>
      <c r="C4" s="183"/>
      <c r="D4" s="183"/>
      <c r="E4" s="183"/>
    </row>
    <row r="5" spans="1:9" x14ac:dyDescent="0.2">
      <c r="A5" s="183"/>
      <c r="B5" s="183"/>
      <c r="C5" s="183"/>
      <c r="D5" s="183"/>
      <c r="E5" s="183"/>
    </row>
    <row r="6" spans="1:9" ht="17.399999999999999" customHeight="1" x14ac:dyDescent="0.2">
      <c r="A6" s="175" t="s">
        <v>114</v>
      </c>
    </row>
    <row r="7" spans="1:9" ht="19.8" customHeight="1" x14ac:dyDescent="0.2">
      <c r="B7" s="318" t="s">
        <v>102</v>
      </c>
      <c r="C7" s="319"/>
      <c r="D7" s="199"/>
      <c r="E7" s="182" t="s">
        <v>103</v>
      </c>
    </row>
    <row r="8" spans="1:9" ht="17.399999999999999" customHeight="1" x14ac:dyDescent="0.2">
      <c r="B8" s="191" t="s">
        <v>112</v>
      </c>
      <c r="C8" s="180"/>
      <c r="D8" s="181"/>
      <c r="E8" s="180"/>
    </row>
    <row r="9" spans="1:9" ht="9" customHeight="1" x14ac:dyDescent="0.2">
      <c r="B9" s="180"/>
      <c r="C9" s="180"/>
      <c r="D9" s="181"/>
      <c r="E9" s="180"/>
    </row>
    <row r="10" spans="1:9" ht="17.399999999999999" customHeight="1" x14ac:dyDescent="0.2">
      <c r="A10" s="175" t="s">
        <v>104</v>
      </c>
    </row>
    <row r="11" spans="1:9" ht="19.8" customHeight="1" x14ac:dyDescent="0.2">
      <c r="B11" s="328" t="s">
        <v>118</v>
      </c>
      <c r="C11" s="329"/>
      <c r="D11" s="329"/>
      <c r="E11" s="330"/>
    </row>
    <row r="12" spans="1:9" ht="19.8" customHeight="1" x14ac:dyDescent="0.2">
      <c r="B12" s="326"/>
      <c r="C12" s="197" t="s">
        <v>119</v>
      </c>
      <c r="D12" s="200"/>
      <c r="E12" s="196" t="s">
        <v>4</v>
      </c>
    </row>
    <row r="13" spans="1:9" ht="19.8" customHeight="1" x14ac:dyDescent="0.2">
      <c r="B13" s="327"/>
      <c r="C13" s="198" t="s">
        <v>120</v>
      </c>
      <c r="D13" s="200"/>
      <c r="E13" s="196" t="s">
        <v>4</v>
      </c>
    </row>
    <row r="14" spans="1:9" ht="19.8" customHeight="1" x14ac:dyDescent="0.2">
      <c r="B14" s="328" t="s">
        <v>7</v>
      </c>
      <c r="C14" s="329"/>
      <c r="D14" s="329"/>
      <c r="E14" s="330"/>
    </row>
    <row r="15" spans="1:9" ht="19.8" customHeight="1" x14ac:dyDescent="0.2">
      <c r="B15" s="177"/>
      <c r="C15" s="176" t="s">
        <v>107</v>
      </c>
      <c r="D15" s="199"/>
      <c r="E15" s="182" t="s">
        <v>4</v>
      </c>
    </row>
    <row r="16" spans="1:9" ht="19.8" customHeight="1" x14ac:dyDescent="0.2">
      <c r="B16" s="177"/>
      <c r="C16" s="176" t="s">
        <v>108</v>
      </c>
      <c r="D16" s="199"/>
      <c r="E16" s="182" t="s">
        <v>4</v>
      </c>
    </row>
    <row r="17" spans="1:10" ht="19.8" customHeight="1" x14ac:dyDescent="0.2">
      <c r="B17" s="177"/>
      <c r="C17" s="176" t="s">
        <v>109</v>
      </c>
      <c r="D17" s="199"/>
      <c r="E17" s="182" t="s">
        <v>4</v>
      </c>
    </row>
    <row r="18" spans="1:10" ht="19.8" customHeight="1" x14ac:dyDescent="0.2">
      <c r="B18" s="178"/>
      <c r="C18" s="176" t="s">
        <v>100</v>
      </c>
      <c r="D18" s="199"/>
      <c r="E18" s="182" t="s">
        <v>4</v>
      </c>
    </row>
    <row r="19" spans="1:10" ht="12" customHeight="1" x14ac:dyDescent="0.2">
      <c r="B19" s="181"/>
      <c r="C19" s="181"/>
      <c r="D19" s="181"/>
      <c r="E19" s="180"/>
    </row>
    <row r="20" spans="1:10" ht="17.399999999999999" customHeight="1" x14ac:dyDescent="0.2">
      <c r="A20" s="175" t="s">
        <v>105</v>
      </c>
      <c r="E20" s="180"/>
    </row>
    <row r="21" spans="1:10" ht="23.4" customHeight="1" x14ac:dyDescent="0.2">
      <c r="B21" s="318" t="s">
        <v>101</v>
      </c>
      <c r="C21" s="319"/>
      <c r="D21" s="199"/>
      <c r="E21" s="182" t="s">
        <v>103</v>
      </c>
    </row>
    <row r="22" spans="1:10" ht="17.399999999999999" customHeight="1" x14ac:dyDescent="0.2">
      <c r="B22" s="180"/>
      <c r="C22" s="180"/>
      <c r="D22" s="181"/>
      <c r="E22" s="180"/>
    </row>
    <row r="23" spans="1:10" ht="31.2" customHeight="1" x14ac:dyDescent="0.2">
      <c r="B23" s="180"/>
      <c r="C23" s="180"/>
      <c r="D23" s="181"/>
      <c r="E23" s="180"/>
    </row>
    <row r="24" spans="1:10" ht="17.399999999999999" customHeight="1" thickBot="1" x14ac:dyDescent="0.25">
      <c r="B24" s="180"/>
      <c r="C24" s="180"/>
      <c r="D24" s="181"/>
      <c r="E24" s="180"/>
    </row>
    <row r="25" spans="1:10" ht="45" customHeight="1" thickTop="1" thickBot="1" x14ac:dyDescent="0.25">
      <c r="B25" s="320" t="s">
        <v>106</v>
      </c>
      <c r="C25" s="321"/>
      <c r="D25" s="189">
        <f>計算欄!W44</f>
        <v>0</v>
      </c>
      <c r="E25" s="190" t="s">
        <v>103</v>
      </c>
      <c r="F25" s="184"/>
      <c r="G25" s="184"/>
    </row>
    <row r="26" spans="1:10" ht="8.4" customHeight="1" thickTop="1" x14ac:dyDescent="0.2">
      <c r="B26" s="184"/>
      <c r="C26" s="184"/>
      <c r="D26" s="184"/>
      <c r="E26" s="185"/>
      <c r="F26" s="184"/>
      <c r="G26" s="184"/>
    </row>
    <row r="27" spans="1:10" ht="28.2" customHeight="1" x14ac:dyDescent="0.2">
      <c r="B27" s="184"/>
      <c r="C27" s="192" t="s">
        <v>110</v>
      </c>
      <c r="D27" s="193">
        <f>D21-D25</f>
        <v>0</v>
      </c>
      <c r="E27" s="194" t="s">
        <v>111</v>
      </c>
      <c r="F27" s="185" t="s">
        <v>113</v>
      </c>
      <c r="G27" s="184"/>
    </row>
    <row r="28" spans="1:10" ht="10.8" customHeight="1" x14ac:dyDescent="0.2">
      <c r="B28" s="184"/>
      <c r="C28" s="186"/>
      <c r="D28" s="184"/>
      <c r="E28" s="185"/>
      <c r="F28" s="184"/>
      <c r="G28" s="184"/>
    </row>
    <row r="29" spans="1:10" ht="28.2" customHeight="1" x14ac:dyDescent="0.2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2016-04-08T08:51:35Z</dcterms:modified>
</cp:coreProperties>
</file>