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 documentId="8_{5CBA3A64-A9C7-440E-87DD-BD8DB1C7F9CE}" xr6:coauthVersionLast="47" xr6:coauthVersionMax="47" xr10:uidLastSave="{99080460-AECC-4CBD-ACB4-DE97E42796B6}"/>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<sst xmlns="http://schemas.openxmlformats.org/spreadsheetml/2006/main" count="7777" uniqueCount="2648">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</sst>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6"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5"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499999999999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t="s">
        <v>681</v>
      </c>
      <c r="W14" s="780"/>
      <c r="X14" s="780"/>
      <c r="Y14" s="780"/>
      <c r="Z14" s="781"/>
      <c r="AF14"/>
      <c r="AG14" s="241"/>
      <c r="AH14" s="242"/>
    </row>
    <row r="15" spans="1:39" ht="38.4"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5" customHeight="1">
      <c r="A16" s="785"/>
      <c r="B16" s="786"/>
      <c r="C16" s="786"/>
      <c r="D16" s="786"/>
      <c r="E16" s="786"/>
      <c r="F16" s="786"/>
      <c r="G16" s="786"/>
      <c r="H16" s="786"/>
      <c r="I16" s="786"/>
      <c r="J16" s="786"/>
      <c r="K16" s="786"/>
      <c r="L16" s="786"/>
      <c r="M16" s="786"/>
      <c r="N16" s="786"/>
      <c r="O16" s="786"/>
      <c r="P16" s="786"/>
      <c r="Q16" s="786"/>
      <c r="R16" s="786"/>
      <c r="S16" s="786"/>
      <c r="T16" s="786"/>
      <c r="U16" s="787"/>
      <c r="V16" s="799" t="s">
        <v>10</v>
      </c>
      <c r="W16" s="799"/>
      <c r="X16" s="799"/>
      <c r="Y16" s="799"/>
      <c r="Z16" s="799"/>
      <c r="AA16" s="799" t="s">
        <v>10</v>
      </c>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t="s">
        <v>16</v>
      </c>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17</v>
      </c>
      <c r="C22" s="771"/>
      <c r="D22" s="771"/>
      <c r="E22" s="771"/>
      <c r="F22" s="771"/>
      <c r="G22" s="771"/>
      <c r="H22" s="771"/>
      <c r="I22" s="771"/>
      <c r="J22" s="771"/>
      <c r="K22" s="771"/>
      <c r="L22" s="764" t="s">
        <v>16</v>
      </c>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18</v>
      </c>
      <c r="B23" s="771" t="s">
        <v>19</v>
      </c>
      <c r="C23" s="771"/>
      <c r="D23" s="771"/>
      <c r="E23" s="771"/>
      <c r="F23" s="771"/>
      <c r="G23" s="771"/>
      <c r="H23" s="771"/>
      <c r="I23" s="771"/>
      <c r="J23" s="771"/>
      <c r="K23" s="771"/>
      <c r="L23" s="792">
        <v>100</v>
      </c>
      <c r="M23" s="793"/>
      <c r="N23" s="793"/>
      <c r="O23" s="794"/>
      <c r="P23" s="698" t="s">
        <v>20</v>
      </c>
      <c r="Q23" s="795" t="s">
        <v>2626</v>
      </c>
      <c r="R23" s="796"/>
      <c r="S23" s="796"/>
      <c r="T23" s="796"/>
      <c r="U23" s="797"/>
      <c r="V23" s="228"/>
      <c r="W23" s="228"/>
      <c r="X23" s="228"/>
      <c r="Y23" s="228"/>
      <c r="Z23" s="228"/>
      <c r="AA23" s="67"/>
      <c r="AB23" s="67"/>
      <c r="AC23" s="67"/>
      <c r="AD23" s="67"/>
      <c r="AF23"/>
      <c r="AH23" s="632"/>
      <c r="AM23" s="246" t="s">
        <v>21</v>
      </c>
    </row>
    <row r="24" spans="1:39" ht="44.25" customHeight="1">
      <c r="A24" s="815"/>
      <c r="B24" s="816" t="s">
        <v>22</v>
      </c>
      <c r="C24" s="816"/>
      <c r="D24" s="816"/>
      <c r="E24" s="816"/>
      <c r="F24" s="816"/>
      <c r="G24" s="816"/>
      <c r="H24" s="816"/>
      <c r="I24" s="816"/>
      <c r="J24" s="816"/>
      <c r="K24" s="816"/>
      <c r="L24" s="764" t="s">
        <v>23</v>
      </c>
      <c r="M24" s="765"/>
      <c r="N24" s="765"/>
      <c r="O24" s="765"/>
      <c r="P24" s="765"/>
      <c r="Q24" s="765"/>
      <c r="R24" s="765"/>
      <c r="S24" s="765"/>
      <c r="T24" s="765"/>
      <c r="U24" s="765"/>
      <c r="V24" s="765"/>
      <c r="W24" s="765"/>
      <c r="X24" s="765"/>
      <c r="Y24" s="765"/>
      <c r="Z24" s="765"/>
      <c r="AA24" s="765"/>
      <c r="AB24" s="765"/>
      <c r="AC24" s="765"/>
      <c r="AD24" s="766"/>
      <c r="AF24"/>
      <c r="AM24" s="246" t="str">
        <f>L23&amp;"-"&amp;Q23</f>
        <v>100-0005</v>
      </c>
    </row>
    <row r="25" spans="1:39" ht="38.25" customHeight="1">
      <c r="A25" s="723"/>
      <c r="B25" s="816" t="s">
        <v>24</v>
      </c>
      <c r="C25" s="816"/>
      <c r="D25" s="816"/>
      <c r="E25" s="816"/>
      <c r="F25" s="816"/>
      <c r="G25" s="816"/>
      <c r="H25" s="816"/>
      <c r="I25" s="816"/>
      <c r="J25" s="816"/>
      <c r="K25" s="816"/>
      <c r="L25" s="767" t="s">
        <v>25</v>
      </c>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26</v>
      </c>
      <c r="B26" s="770" t="s">
        <v>27</v>
      </c>
      <c r="C26" s="771"/>
      <c r="D26" s="771"/>
      <c r="E26" s="771"/>
      <c r="F26" s="771"/>
      <c r="G26" s="771"/>
      <c r="H26" s="771"/>
      <c r="I26" s="771"/>
      <c r="J26" s="771"/>
      <c r="K26" s="771"/>
      <c r="L26" s="772" t="s">
        <v>28</v>
      </c>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29</v>
      </c>
      <c r="C27" s="802"/>
      <c r="D27" s="802"/>
      <c r="E27" s="802"/>
      <c r="F27" s="802"/>
      <c r="G27" s="802"/>
      <c r="H27" s="802"/>
      <c r="I27" s="802"/>
      <c r="J27" s="802"/>
      <c r="K27" s="770"/>
      <c r="L27" s="772" t="s">
        <v>30</v>
      </c>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31</v>
      </c>
      <c r="B28" s="811"/>
      <c r="C28" s="811"/>
      <c r="D28" s="811"/>
      <c r="E28" s="811"/>
      <c r="F28" s="811"/>
      <c r="G28" s="811"/>
      <c r="H28" s="811"/>
      <c r="I28" s="811"/>
      <c r="J28" s="811"/>
      <c r="K28" s="812"/>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33</v>
      </c>
      <c r="B29" s="771" t="s">
        <v>15</v>
      </c>
      <c r="C29" s="771"/>
      <c r="D29" s="771"/>
      <c r="E29" s="771"/>
      <c r="F29" s="771"/>
      <c r="G29" s="771"/>
      <c r="H29" s="771"/>
      <c r="I29" s="771"/>
      <c r="J29" s="771"/>
      <c r="K29" s="771"/>
      <c r="L29" s="772" t="s">
        <v>34</v>
      </c>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29</v>
      </c>
      <c r="C30" s="808"/>
      <c r="D30" s="808"/>
      <c r="E30" s="808"/>
      <c r="F30" s="808"/>
      <c r="G30" s="808"/>
      <c r="H30" s="808"/>
      <c r="I30" s="808"/>
      <c r="J30" s="808"/>
      <c r="K30" s="808"/>
      <c r="L30" s="772" t="s">
        <v>35</v>
      </c>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36</v>
      </c>
      <c r="B31" s="771" t="s">
        <v>37</v>
      </c>
      <c r="C31" s="771"/>
      <c r="D31" s="771"/>
      <c r="E31" s="771"/>
      <c r="F31" s="771"/>
      <c r="G31" s="771"/>
      <c r="H31" s="771"/>
      <c r="I31" s="771"/>
      <c r="J31" s="771"/>
      <c r="K31" s="771"/>
      <c r="L31" s="772" t="s">
        <v>38</v>
      </c>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39</v>
      </c>
      <c r="C32" s="771"/>
      <c r="D32" s="771"/>
      <c r="E32" s="771"/>
      <c r="F32" s="771"/>
      <c r="G32" s="771"/>
      <c r="H32" s="771"/>
      <c r="I32" s="771"/>
      <c r="J32" s="771"/>
      <c r="K32" s="771"/>
      <c r="L32" s="805" t="s">
        <v>40</v>
      </c>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12" t="s">
        <v>43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5" customHeight="1" thickBot="1">
      <c r="A36" s="720" t="s">
        <v>44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t="s">
        <v>45</v>
      </c>
      <c r="AF36" s="249"/>
      <c r="AG36" s="703" t="s">
        <v>46</v>
      </c>
      <c r="AH36" s="704"/>
      <c r="AI36" s="704"/>
      <c r="AJ36" s="704"/>
      <c r="AK36" s="705"/>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47</v>
      </c>
      <c r="B38" s="725" t="s">
        <v>48</v>
      </c>
      <c r="C38" s="726"/>
      <c r="D38" s="726"/>
      <c r="E38" s="726"/>
      <c r="F38" s="726"/>
      <c r="G38" s="726"/>
      <c r="H38" s="726"/>
      <c r="I38" s="726"/>
      <c r="J38" s="726"/>
      <c r="K38" s="727"/>
      <c r="L38" s="725" t="s">
        <v>49</v>
      </c>
      <c r="M38" s="726"/>
      <c r="N38" s="726"/>
      <c r="O38" s="726"/>
      <c r="P38" s="727"/>
      <c r="Q38" s="752" t="s">
        <v>50</v>
      </c>
      <c r="R38" s="753"/>
      <c r="S38" s="753"/>
      <c r="T38" s="753"/>
      <c r="U38" s="753"/>
      <c r="V38" s="754"/>
      <c r="W38" s="733" t="s">
        <v>51</v>
      </c>
      <c r="X38" s="725" t="s">
        <v>52</v>
      </c>
      <c r="Y38" s="727"/>
      <c r="Z38" s="760" t="s">
        <v>53</v>
      </c>
      <c r="AA38" s="755" t="s">
        <v>54</v>
      </c>
      <c r="AB38" s="755" t="s">
        <v>55</v>
      </c>
      <c r="AC38" s="755" t="s">
        <v>56</v>
      </c>
      <c r="AD38" s="733" t="s">
        <v>57</v>
      </c>
      <c r="AE38" s="733" t="s">
        <v>58</v>
      </c>
      <c r="AF38" s="251"/>
      <c r="AG38" s="706"/>
      <c r="AH38" s="707"/>
      <c r="AI38" s="707"/>
      <c r="AJ38" s="707"/>
      <c r="AK38" s="708"/>
    </row>
    <row r="39" spans="1:46" ht="34.200000000000003" customHeight="1" thickBot="1">
      <c r="A39" s="723"/>
      <c r="B39" s="728"/>
      <c r="C39" s="729"/>
      <c r="D39" s="729"/>
      <c r="E39" s="729"/>
      <c r="F39" s="729"/>
      <c r="G39" s="729"/>
      <c r="H39" s="729"/>
      <c r="I39" s="729"/>
      <c r="J39" s="729"/>
      <c r="K39" s="730"/>
      <c r="L39" s="728"/>
      <c r="M39" s="729"/>
      <c r="N39" s="729"/>
      <c r="O39" s="729"/>
      <c r="P39" s="730"/>
      <c r="Q39" s="731" t="s">
        <v>59</v>
      </c>
      <c r="R39" s="732"/>
      <c r="S39" s="732"/>
      <c r="T39" s="732"/>
      <c r="U39" s="732"/>
      <c r="V39" s="584" t="s">
        <v>60</v>
      </c>
      <c r="W39" s="734"/>
      <c r="X39" s="728"/>
      <c r="Y39" s="730"/>
      <c r="Z39" s="761"/>
      <c r="AA39" s="756"/>
      <c r="AB39" s="756"/>
      <c r="AC39" s="756"/>
      <c r="AD39" s="734"/>
      <c r="AE39" s="734"/>
      <c r="AF39" s="251"/>
      <c r="AG39" s="709"/>
      <c r="AH39" s="710"/>
      <c r="AI39" s="710"/>
      <c r="AJ39" s="710"/>
      <c r="AK39" s="711"/>
    </row>
    <row r="40" spans="1:46" ht="49.95" customHeight="1" thickBot="1">
      <c r="A40" s="252">
        <v>1</v>
      </c>
      <c r="B40" s="735" t="s">
        <v>61</v>
      </c>
      <c r="C40" s="736"/>
      <c r="D40" s="736"/>
      <c r="E40" s="736"/>
      <c r="F40" s="736"/>
      <c r="G40" s="736"/>
      <c r="H40" s="736"/>
      <c r="I40" s="736"/>
      <c r="J40" s="736"/>
      <c r="K40" s="736"/>
      <c r="L40" s="762" t="s">
        <v>62</v>
      </c>
      <c r="M40" s="762"/>
      <c r="N40" s="762"/>
      <c r="O40" s="762"/>
      <c r="P40" s="762"/>
      <c r="Q40" s="724" t="s">
        <v>724</v>
      </c>
      <c r="R40" s="724"/>
      <c r="S40" s="724"/>
      <c r="T40" s="724"/>
      <c r="U40" s="724"/>
      <c r="V40" s="586" t="s">
        <v>1416</v>
      </c>
      <c r="W40" s="586" t="s">
        <v>64</v>
      </c>
      <c r="X40" s="699" t="s">
        <v>65</v>
      </c>
      <c r="Y40" s="7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5" customHeight="1">
      <c r="A41" s="252">
        <f>A40+1</f>
        <v>2</v>
      </c>
      <c r="B41" s="735" t="s">
        <v>71</v>
      </c>
      <c r="C41" s="736"/>
      <c r="D41" s="736"/>
      <c r="E41" s="736"/>
      <c r="F41" s="736"/>
      <c r="G41" s="736"/>
      <c r="H41" s="736"/>
      <c r="I41" s="736"/>
      <c r="J41" s="736"/>
      <c r="K41" s="736"/>
      <c r="L41" s="762" t="s">
        <v>62</v>
      </c>
      <c r="M41" s="762"/>
      <c r="N41" s="762"/>
      <c r="O41" s="762"/>
      <c r="P41" s="762"/>
      <c r="Q41" s="724" t="s">
        <v>724</v>
      </c>
      <c r="R41" s="724"/>
      <c r="S41" s="724"/>
      <c r="T41" s="724"/>
      <c r="U41" s="724"/>
      <c r="V41" s="586" t="s">
        <v>1416</v>
      </c>
      <c r="W41" s="586" t="s">
        <v>72</v>
      </c>
      <c r="X41" s="699" t="s">
        <v>65</v>
      </c>
      <c r="Y41" s="7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8" t="s">
        <v>73</v>
      </c>
      <c r="AH41" s="260" t="s">
        <v>74</v>
      </c>
      <c r="AI41" s="261" t="s">
        <v>75</v>
      </c>
      <c r="AJ41" s="262">
        <f>COUNTIF($Z$40:$Z$139, AI41)</f>
        <v>1</v>
      </c>
      <c r="AK41" s="719" t="str">
        <f>IF(AJ41=AJ42, "一致", "不一致")</f>
        <v>一致</v>
      </c>
    </row>
    <row r="42" spans="1:46" ht="49.95" customHeight="1">
      <c r="A42" s="252">
        <f t="shared" ref="A42:A78" si="1">A41+1</f>
        <v>3</v>
      </c>
      <c r="B42" s="740" t="s">
        <v>76</v>
      </c>
      <c r="C42" s="741"/>
      <c r="D42" s="741"/>
      <c r="E42" s="741"/>
      <c r="F42" s="741"/>
      <c r="G42" s="741"/>
      <c r="H42" s="741"/>
      <c r="I42" s="741"/>
      <c r="J42" s="741"/>
      <c r="K42" s="742"/>
      <c r="L42" s="737" t="s">
        <v>62</v>
      </c>
      <c r="M42" s="738"/>
      <c r="N42" s="738"/>
      <c r="O42" s="738"/>
      <c r="P42" s="739"/>
      <c r="Q42" s="724" t="s">
        <v>62</v>
      </c>
      <c r="R42" s="724"/>
      <c r="S42" s="724"/>
      <c r="T42" s="724"/>
      <c r="U42" s="724"/>
      <c r="V42" s="586" t="s">
        <v>63</v>
      </c>
      <c r="W42" s="135" t="s">
        <v>77</v>
      </c>
      <c r="X42" s="699" t="s">
        <v>65</v>
      </c>
      <c r="Y42" s="7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7"/>
      <c r="AH42" s="263" t="s">
        <v>78</v>
      </c>
      <c r="AI42" s="264" t="s">
        <v>79</v>
      </c>
      <c r="AJ42" s="265">
        <f t="shared" ref="AJ42:AJ73" si="2">COUNTIF($Z$40:$Z$139, AI42)</f>
        <v>1</v>
      </c>
      <c r="AK42" s="714"/>
    </row>
    <row r="43" spans="1:46" ht="49.95" customHeight="1">
      <c r="A43" s="252">
        <f t="shared" si="1"/>
        <v>4</v>
      </c>
      <c r="B43" s="740" t="s">
        <v>80</v>
      </c>
      <c r="C43" s="741"/>
      <c r="D43" s="741"/>
      <c r="E43" s="741"/>
      <c r="F43" s="741"/>
      <c r="G43" s="741"/>
      <c r="H43" s="741"/>
      <c r="I43" s="741"/>
      <c r="J43" s="741"/>
      <c r="K43" s="742"/>
      <c r="L43" s="737" t="s">
        <v>62</v>
      </c>
      <c r="M43" s="738"/>
      <c r="N43" s="738"/>
      <c r="O43" s="738"/>
      <c r="P43" s="739"/>
      <c r="Q43" s="724" t="s">
        <v>62</v>
      </c>
      <c r="R43" s="724"/>
      <c r="S43" s="724"/>
      <c r="T43" s="724"/>
      <c r="U43" s="724"/>
      <c r="V43" s="586" t="s">
        <v>63</v>
      </c>
      <c r="W43" s="135" t="s">
        <v>81</v>
      </c>
      <c r="X43" s="699" t="s">
        <v>65</v>
      </c>
      <c r="Y43" s="7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3" t="s">
        <v>82</v>
      </c>
      <c r="AH43" s="263" t="s">
        <v>83</v>
      </c>
      <c r="AI43" s="264" t="s">
        <v>84</v>
      </c>
      <c r="AJ43" s="265">
        <f t="shared" si="2"/>
        <v>1</v>
      </c>
      <c r="AK43" s="714" t="str">
        <f>IF(AJ43=AJ44, "一致", "不一致")</f>
        <v>一致</v>
      </c>
    </row>
    <row r="44" spans="1:46" ht="49.95" customHeight="1">
      <c r="A44" s="252">
        <f t="shared" si="1"/>
        <v>5</v>
      </c>
      <c r="B44" s="740" t="s">
        <v>61</v>
      </c>
      <c r="C44" s="741"/>
      <c r="D44" s="741"/>
      <c r="E44" s="741"/>
      <c r="F44" s="741"/>
      <c r="G44" s="741"/>
      <c r="H44" s="741"/>
      <c r="I44" s="741"/>
      <c r="J44" s="741"/>
      <c r="K44" s="742"/>
      <c r="L44" s="737" t="s">
        <v>63</v>
      </c>
      <c r="M44" s="738"/>
      <c r="N44" s="738"/>
      <c r="O44" s="738"/>
      <c r="P44" s="739"/>
      <c r="Q44" s="724" t="s">
        <v>62</v>
      </c>
      <c r="R44" s="724"/>
      <c r="S44" s="724"/>
      <c r="T44" s="724"/>
      <c r="U44" s="724"/>
      <c r="V44" s="586" t="s">
        <v>63</v>
      </c>
      <c r="W44" s="135" t="s">
        <v>85</v>
      </c>
      <c r="X44" s="699" t="s">
        <v>86</v>
      </c>
      <c r="Y44" s="7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3"/>
      <c r="AH44" s="263" t="s">
        <v>87</v>
      </c>
      <c r="AI44" s="264" t="s">
        <v>88</v>
      </c>
      <c r="AJ44" s="265">
        <f t="shared" si="2"/>
        <v>1</v>
      </c>
      <c r="AK44" s="714"/>
    </row>
    <row r="45" spans="1:46" ht="49.95" customHeight="1">
      <c r="A45" s="252">
        <f t="shared" si="1"/>
        <v>6</v>
      </c>
      <c r="B45" s="740" t="s">
        <v>89</v>
      </c>
      <c r="C45" s="741"/>
      <c r="D45" s="741"/>
      <c r="E45" s="741"/>
      <c r="F45" s="741"/>
      <c r="G45" s="741"/>
      <c r="H45" s="741"/>
      <c r="I45" s="741"/>
      <c r="J45" s="741"/>
      <c r="K45" s="742"/>
      <c r="L45" s="737" t="s">
        <v>63</v>
      </c>
      <c r="M45" s="738"/>
      <c r="N45" s="738"/>
      <c r="O45" s="738"/>
      <c r="P45" s="739"/>
      <c r="Q45" s="724" t="s">
        <v>62</v>
      </c>
      <c r="R45" s="724"/>
      <c r="S45" s="724"/>
      <c r="T45" s="724"/>
      <c r="U45" s="724"/>
      <c r="V45" s="586" t="s">
        <v>63</v>
      </c>
      <c r="W45" s="135" t="s">
        <v>90</v>
      </c>
      <c r="X45" s="699" t="s">
        <v>91</v>
      </c>
      <c r="Y45" s="7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7" t="s">
        <v>92</v>
      </c>
      <c r="AH45" s="263" t="s">
        <v>93</v>
      </c>
      <c r="AI45" s="264" t="s">
        <v>94</v>
      </c>
      <c r="AJ45" s="265">
        <f t="shared" si="2"/>
        <v>1</v>
      </c>
      <c r="AK45" s="714" t="str">
        <f>IF(AND(AJ45=AJ46, AJ46=AJ47), "一致", "不一致")</f>
        <v>一致</v>
      </c>
    </row>
    <row r="46" spans="1:46" ht="49.95" customHeight="1">
      <c r="A46" s="252">
        <f t="shared" si="1"/>
        <v>7</v>
      </c>
      <c r="B46" s="740" t="s">
        <v>95</v>
      </c>
      <c r="C46" s="741"/>
      <c r="D46" s="741"/>
      <c r="E46" s="741"/>
      <c r="F46" s="741"/>
      <c r="G46" s="741"/>
      <c r="H46" s="741"/>
      <c r="I46" s="741"/>
      <c r="J46" s="741"/>
      <c r="K46" s="742"/>
      <c r="L46" s="737" t="s">
        <v>62</v>
      </c>
      <c r="M46" s="738"/>
      <c r="N46" s="738"/>
      <c r="O46" s="738"/>
      <c r="P46" s="739"/>
      <c r="Q46" s="724" t="s">
        <v>62</v>
      </c>
      <c r="R46" s="724"/>
      <c r="S46" s="724"/>
      <c r="T46" s="724"/>
      <c r="U46" s="724"/>
      <c r="V46" s="586" t="s">
        <v>63</v>
      </c>
      <c r="W46" s="135" t="s">
        <v>96</v>
      </c>
      <c r="X46" s="699" t="s">
        <v>74</v>
      </c>
      <c r="Y46" s="7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7"/>
      <c r="AH46" s="263" t="s">
        <v>97</v>
      </c>
      <c r="AI46" s="264" t="s">
        <v>98</v>
      </c>
      <c r="AJ46" s="265">
        <f t="shared" si="2"/>
        <v>1</v>
      </c>
      <c r="AK46" s="714"/>
    </row>
    <row r="47" spans="1:46" ht="49.95" customHeight="1">
      <c r="A47" s="252">
        <f t="shared" si="1"/>
        <v>8</v>
      </c>
      <c r="B47" s="740" t="s">
        <v>99</v>
      </c>
      <c r="C47" s="741"/>
      <c r="D47" s="741"/>
      <c r="E47" s="741"/>
      <c r="F47" s="741"/>
      <c r="G47" s="741"/>
      <c r="H47" s="741"/>
      <c r="I47" s="741"/>
      <c r="J47" s="741"/>
      <c r="K47" s="742"/>
      <c r="L47" s="737" t="s">
        <v>62</v>
      </c>
      <c r="M47" s="738"/>
      <c r="N47" s="738"/>
      <c r="O47" s="738"/>
      <c r="P47" s="739"/>
      <c r="Q47" s="724" t="s">
        <v>62</v>
      </c>
      <c r="R47" s="724"/>
      <c r="S47" s="724"/>
      <c r="T47" s="724"/>
      <c r="U47" s="724"/>
      <c r="V47" s="586" t="s">
        <v>63</v>
      </c>
      <c r="W47" s="135" t="s">
        <v>96</v>
      </c>
      <c r="X47" s="699" t="s">
        <v>100</v>
      </c>
      <c r="Y47" s="7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7"/>
      <c r="AH47" s="263" t="s">
        <v>101</v>
      </c>
      <c r="AI47" s="264" t="s">
        <v>102</v>
      </c>
      <c r="AJ47" s="265">
        <f t="shared" si="2"/>
        <v>1</v>
      </c>
      <c r="AK47" s="714"/>
    </row>
    <row r="48" spans="1:46" ht="49.95" customHeight="1">
      <c r="A48" s="252">
        <f t="shared" si="1"/>
        <v>9</v>
      </c>
      <c r="B48" s="740" t="s">
        <v>103</v>
      </c>
      <c r="C48" s="741"/>
      <c r="D48" s="741"/>
      <c r="E48" s="741"/>
      <c r="F48" s="741"/>
      <c r="G48" s="741"/>
      <c r="H48" s="741"/>
      <c r="I48" s="741"/>
      <c r="J48" s="741"/>
      <c r="K48" s="742"/>
      <c r="L48" s="737" t="s">
        <v>62</v>
      </c>
      <c r="M48" s="738"/>
      <c r="N48" s="738"/>
      <c r="O48" s="738"/>
      <c r="P48" s="739"/>
      <c r="Q48" s="724" t="s">
        <v>62</v>
      </c>
      <c r="R48" s="724"/>
      <c r="S48" s="724"/>
      <c r="T48" s="724"/>
      <c r="U48" s="724"/>
      <c r="V48" s="586" t="s">
        <v>63</v>
      </c>
      <c r="W48" s="135" t="s">
        <v>104</v>
      </c>
      <c r="X48" s="699" t="s">
        <v>105</v>
      </c>
      <c r="Y48" s="7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7" t="s">
        <v>106</v>
      </c>
      <c r="AH48" s="263" t="s">
        <v>107</v>
      </c>
      <c r="AI48" s="264" t="s">
        <v>108</v>
      </c>
      <c r="AJ48" s="265">
        <f t="shared" si="2"/>
        <v>1</v>
      </c>
      <c r="AK48" s="714" t="str">
        <f>IF(AJ48=AJ49, "一致", "不一致")</f>
        <v>一致</v>
      </c>
    </row>
    <row r="49" spans="1:37" ht="49.95" customHeight="1">
      <c r="A49" s="252">
        <f t="shared" si="1"/>
        <v>10</v>
      </c>
      <c r="B49" s="740" t="s">
        <v>109</v>
      </c>
      <c r="C49" s="741"/>
      <c r="D49" s="741"/>
      <c r="E49" s="741"/>
      <c r="F49" s="741"/>
      <c r="G49" s="741"/>
      <c r="H49" s="741"/>
      <c r="I49" s="741"/>
      <c r="J49" s="741"/>
      <c r="K49" s="742"/>
      <c r="L49" s="737" t="s">
        <v>63</v>
      </c>
      <c r="M49" s="738"/>
      <c r="N49" s="738"/>
      <c r="O49" s="738"/>
      <c r="P49" s="739"/>
      <c r="Q49" s="724" t="s">
        <v>62</v>
      </c>
      <c r="R49" s="724"/>
      <c r="S49" s="724"/>
      <c r="T49" s="724"/>
      <c r="U49" s="724"/>
      <c r="V49" s="586" t="s">
        <v>63</v>
      </c>
      <c r="W49" s="135" t="s">
        <v>104</v>
      </c>
      <c r="X49" s="699" t="s">
        <v>110</v>
      </c>
      <c r="Y49" s="7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7"/>
      <c r="AH49" s="263" t="s">
        <v>111</v>
      </c>
      <c r="AI49" s="264" t="s">
        <v>112</v>
      </c>
      <c r="AJ49" s="265">
        <f t="shared" si="2"/>
        <v>1</v>
      </c>
      <c r="AK49" s="714"/>
    </row>
    <row r="50" spans="1:37" ht="49.95" customHeight="1">
      <c r="A50" s="252">
        <f t="shared" si="1"/>
        <v>11</v>
      </c>
      <c r="B50" s="740" t="s">
        <v>113</v>
      </c>
      <c r="C50" s="741"/>
      <c r="D50" s="741"/>
      <c r="E50" s="741"/>
      <c r="F50" s="741"/>
      <c r="G50" s="741"/>
      <c r="H50" s="741"/>
      <c r="I50" s="741"/>
      <c r="J50" s="741"/>
      <c r="K50" s="742"/>
      <c r="L50" s="737" t="s">
        <v>62</v>
      </c>
      <c r="M50" s="738"/>
      <c r="N50" s="738"/>
      <c r="O50" s="738"/>
      <c r="P50" s="739"/>
      <c r="Q50" s="724" t="s">
        <v>62</v>
      </c>
      <c r="R50" s="724"/>
      <c r="S50" s="724"/>
      <c r="T50" s="724"/>
      <c r="U50" s="724"/>
      <c r="V50" s="586" t="s">
        <v>63</v>
      </c>
      <c r="W50" s="135" t="s">
        <v>114</v>
      </c>
      <c r="X50" s="699" t="s">
        <v>115</v>
      </c>
      <c r="Y50" s="7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7" t="s">
        <v>116</v>
      </c>
      <c r="AH50" s="263" t="s">
        <v>117</v>
      </c>
      <c r="AI50" s="264" t="s">
        <v>118</v>
      </c>
      <c r="AJ50" s="265">
        <f t="shared" si="2"/>
        <v>1</v>
      </c>
      <c r="AK50" s="714" t="str">
        <f>IF(AJ50=AJ51, "一致", "不一致")</f>
        <v>一致</v>
      </c>
    </row>
    <row r="51" spans="1:37" ht="49.95" customHeight="1">
      <c r="A51" s="252">
        <f t="shared" si="1"/>
        <v>12</v>
      </c>
      <c r="B51" s="740" t="s">
        <v>119</v>
      </c>
      <c r="C51" s="741"/>
      <c r="D51" s="741"/>
      <c r="E51" s="741"/>
      <c r="F51" s="741"/>
      <c r="G51" s="741"/>
      <c r="H51" s="741"/>
      <c r="I51" s="741"/>
      <c r="J51" s="741"/>
      <c r="K51" s="742"/>
      <c r="L51" s="737" t="s">
        <v>62</v>
      </c>
      <c r="M51" s="738"/>
      <c r="N51" s="738"/>
      <c r="O51" s="738"/>
      <c r="P51" s="739"/>
      <c r="Q51" s="724" t="s">
        <v>62</v>
      </c>
      <c r="R51" s="724"/>
      <c r="S51" s="724"/>
      <c r="T51" s="724"/>
      <c r="U51" s="724"/>
      <c r="V51" s="586" t="s">
        <v>63</v>
      </c>
      <c r="W51" s="135" t="s">
        <v>114</v>
      </c>
      <c r="X51" s="699" t="s">
        <v>120</v>
      </c>
      <c r="Y51" s="7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7"/>
      <c r="AH51" s="263" t="s">
        <v>121</v>
      </c>
      <c r="AI51" s="264" t="s">
        <v>122</v>
      </c>
      <c r="AJ51" s="265">
        <f t="shared" si="2"/>
        <v>1</v>
      </c>
      <c r="AK51" s="714"/>
    </row>
    <row r="52" spans="1:37" ht="49.95" customHeight="1">
      <c r="A52" s="252">
        <f t="shared" si="1"/>
        <v>13</v>
      </c>
      <c r="B52" s="740" t="s">
        <v>123</v>
      </c>
      <c r="C52" s="741"/>
      <c r="D52" s="741"/>
      <c r="E52" s="741"/>
      <c r="F52" s="741"/>
      <c r="G52" s="741"/>
      <c r="H52" s="741"/>
      <c r="I52" s="741"/>
      <c r="J52" s="741"/>
      <c r="K52" s="742"/>
      <c r="L52" s="737" t="s">
        <v>62</v>
      </c>
      <c r="M52" s="738"/>
      <c r="N52" s="738"/>
      <c r="O52" s="738"/>
      <c r="P52" s="739"/>
      <c r="Q52" s="724" t="s">
        <v>62</v>
      </c>
      <c r="R52" s="724"/>
      <c r="S52" s="724"/>
      <c r="T52" s="724"/>
      <c r="U52" s="724"/>
      <c r="V52" s="586" t="s">
        <v>63</v>
      </c>
      <c r="W52" s="135" t="s">
        <v>124</v>
      </c>
      <c r="X52" s="699" t="s">
        <v>125</v>
      </c>
      <c r="Y52" s="7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7" t="s">
        <v>126</v>
      </c>
      <c r="AH52" s="263" t="s">
        <v>127</v>
      </c>
      <c r="AI52" s="264" t="s">
        <v>128</v>
      </c>
      <c r="AJ52" s="265">
        <f t="shared" si="2"/>
        <v>1</v>
      </c>
      <c r="AK52" s="714" t="str">
        <f>IF(AND(AJ52=AJ53, AJ53=AJ54, AJ54=AJ55), "一致", "不一致")</f>
        <v>一致</v>
      </c>
    </row>
    <row r="53" spans="1:37" ht="49.95" customHeight="1">
      <c r="A53" s="252">
        <f t="shared" si="1"/>
        <v>14</v>
      </c>
      <c r="B53" s="740" t="s">
        <v>129</v>
      </c>
      <c r="C53" s="741"/>
      <c r="D53" s="741"/>
      <c r="E53" s="741"/>
      <c r="F53" s="741"/>
      <c r="G53" s="741"/>
      <c r="H53" s="741"/>
      <c r="I53" s="741"/>
      <c r="J53" s="741"/>
      <c r="K53" s="742"/>
      <c r="L53" s="737" t="s">
        <v>62</v>
      </c>
      <c r="M53" s="738"/>
      <c r="N53" s="738"/>
      <c r="O53" s="738"/>
      <c r="P53" s="739"/>
      <c r="Q53" s="724" t="s">
        <v>62</v>
      </c>
      <c r="R53" s="724"/>
      <c r="S53" s="724"/>
      <c r="T53" s="724"/>
      <c r="U53" s="724"/>
      <c r="V53" s="586" t="s">
        <v>63</v>
      </c>
      <c r="W53" s="135" t="s">
        <v>124</v>
      </c>
      <c r="X53" s="699" t="s">
        <v>130</v>
      </c>
      <c r="Y53" s="7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7"/>
      <c r="AH53" s="263" t="s">
        <v>131</v>
      </c>
      <c r="AI53" s="264" t="s">
        <v>132</v>
      </c>
      <c r="AJ53" s="265">
        <f t="shared" si="2"/>
        <v>1</v>
      </c>
      <c r="AK53" s="714"/>
    </row>
    <row r="54" spans="1:37" ht="49.95" customHeight="1">
      <c r="A54" s="252">
        <f t="shared" si="1"/>
        <v>15</v>
      </c>
      <c r="B54" s="740" t="s">
        <v>133</v>
      </c>
      <c r="C54" s="741"/>
      <c r="D54" s="741"/>
      <c r="E54" s="741"/>
      <c r="F54" s="741"/>
      <c r="G54" s="741"/>
      <c r="H54" s="741"/>
      <c r="I54" s="741"/>
      <c r="J54" s="741"/>
      <c r="K54" s="742"/>
      <c r="L54" s="737" t="s">
        <v>62</v>
      </c>
      <c r="M54" s="738"/>
      <c r="N54" s="738"/>
      <c r="O54" s="738"/>
      <c r="P54" s="739"/>
      <c r="Q54" s="724" t="s">
        <v>62</v>
      </c>
      <c r="R54" s="724"/>
      <c r="S54" s="724"/>
      <c r="T54" s="724"/>
      <c r="U54" s="724"/>
      <c r="V54" s="586" t="s">
        <v>63</v>
      </c>
      <c r="W54" s="135" t="s">
        <v>124</v>
      </c>
      <c r="X54" s="699" t="s">
        <v>134</v>
      </c>
      <c r="Y54" s="7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7"/>
      <c r="AH54" s="263" t="s">
        <v>135</v>
      </c>
      <c r="AI54" s="264" t="s">
        <v>136</v>
      </c>
      <c r="AJ54" s="265">
        <f t="shared" si="2"/>
        <v>1</v>
      </c>
      <c r="AK54" s="714"/>
    </row>
    <row r="55" spans="1:37" ht="49.95" customHeight="1">
      <c r="A55" s="252">
        <f t="shared" si="1"/>
        <v>16</v>
      </c>
      <c r="B55" s="740" t="s">
        <v>137</v>
      </c>
      <c r="C55" s="741"/>
      <c r="D55" s="741"/>
      <c r="E55" s="741"/>
      <c r="F55" s="741"/>
      <c r="G55" s="741"/>
      <c r="H55" s="741"/>
      <c r="I55" s="741"/>
      <c r="J55" s="741"/>
      <c r="K55" s="742"/>
      <c r="L55" s="737" t="s">
        <v>63</v>
      </c>
      <c r="M55" s="738"/>
      <c r="N55" s="738"/>
      <c r="O55" s="738"/>
      <c r="P55" s="739"/>
      <c r="Q55" s="724" t="s">
        <v>62</v>
      </c>
      <c r="R55" s="724"/>
      <c r="S55" s="724"/>
      <c r="T55" s="724"/>
      <c r="U55" s="724"/>
      <c r="V55" s="586" t="s">
        <v>63</v>
      </c>
      <c r="W55" s="135" t="s">
        <v>124</v>
      </c>
      <c r="X55" s="699" t="s">
        <v>138</v>
      </c>
      <c r="Y55" s="7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7"/>
      <c r="AH55" s="263" t="s">
        <v>139</v>
      </c>
      <c r="AI55" s="264" t="s">
        <v>140</v>
      </c>
      <c r="AJ55" s="265">
        <f t="shared" si="2"/>
        <v>1</v>
      </c>
      <c r="AK55" s="714"/>
    </row>
    <row r="56" spans="1:37" ht="49.95" customHeight="1">
      <c r="A56" s="252">
        <f t="shared" si="1"/>
        <v>17</v>
      </c>
      <c r="B56" s="740" t="s">
        <v>141</v>
      </c>
      <c r="C56" s="741"/>
      <c r="D56" s="741"/>
      <c r="E56" s="741"/>
      <c r="F56" s="741"/>
      <c r="G56" s="741"/>
      <c r="H56" s="741"/>
      <c r="I56" s="741"/>
      <c r="J56" s="741"/>
      <c r="K56" s="742"/>
      <c r="L56" s="737" t="s">
        <v>63</v>
      </c>
      <c r="M56" s="738"/>
      <c r="N56" s="738"/>
      <c r="O56" s="738"/>
      <c r="P56" s="739"/>
      <c r="Q56" s="724" t="s">
        <v>62</v>
      </c>
      <c r="R56" s="724"/>
      <c r="S56" s="724"/>
      <c r="T56" s="724"/>
      <c r="U56" s="724"/>
      <c r="V56" s="586" t="s">
        <v>63</v>
      </c>
      <c r="W56" s="135" t="s">
        <v>124</v>
      </c>
      <c r="X56" s="699" t="s">
        <v>142</v>
      </c>
      <c r="Y56" s="7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7" t="s">
        <v>143</v>
      </c>
      <c r="AH56" s="263" t="s">
        <v>144</v>
      </c>
      <c r="AI56" s="264" t="s">
        <v>145</v>
      </c>
      <c r="AJ56" s="265">
        <f t="shared" si="2"/>
        <v>1</v>
      </c>
      <c r="AK56" s="714" t="str">
        <f>IF(AJ56=AJ57, "一致", "不一致")</f>
        <v>一致</v>
      </c>
    </row>
    <row r="57" spans="1:37" ht="49.95" customHeight="1">
      <c r="A57" s="252">
        <f t="shared" si="1"/>
        <v>18</v>
      </c>
      <c r="B57" s="740" t="s">
        <v>146</v>
      </c>
      <c r="C57" s="741"/>
      <c r="D57" s="741"/>
      <c r="E57" s="741"/>
      <c r="F57" s="741"/>
      <c r="G57" s="741"/>
      <c r="H57" s="741"/>
      <c r="I57" s="741"/>
      <c r="J57" s="741"/>
      <c r="K57" s="742"/>
      <c r="L57" s="737" t="s">
        <v>63</v>
      </c>
      <c r="M57" s="738"/>
      <c r="N57" s="738"/>
      <c r="O57" s="738"/>
      <c r="P57" s="739"/>
      <c r="Q57" s="724" t="s">
        <v>62</v>
      </c>
      <c r="R57" s="724"/>
      <c r="S57" s="724"/>
      <c r="T57" s="724"/>
      <c r="U57" s="724"/>
      <c r="V57" s="586" t="s">
        <v>63</v>
      </c>
      <c r="W57" s="135" t="s">
        <v>104</v>
      </c>
      <c r="X57" s="699" t="s">
        <v>147</v>
      </c>
      <c r="Y57" s="7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7"/>
      <c r="AH57" s="263" t="s">
        <v>148</v>
      </c>
      <c r="AI57" s="264" t="s">
        <v>149</v>
      </c>
      <c r="AJ57" s="265">
        <f t="shared" si="2"/>
        <v>1</v>
      </c>
      <c r="AK57" s="714"/>
    </row>
    <row r="58" spans="1:37" ht="49.95" customHeight="1">
      <c r="A58" s="252">
        <f t="shared" si="1"/>
        <v>19</v>
      </c>
      <c r="B58" s="740" t="s">
        <v>150</v>
      </c>
      <c r="C58" s="741"/>
      <c r="D58" s="741"/>
      <c r="E58" s="741"/>
      <c r="F58" s="741"/>
      <c r="G58" s="741"/>
      <c r="H58" s="741"/>
      <c r="I58" s="741"/>
      <c r="J58" s="741"/>
      <c r="K58" s="742"/>
      <c r="L58" s="737" t="s">
        <v>63</v>
      </c>
      <c r="M58" s="738"/>
      <c r="N58" s="738"/>
      <c r="O58" s="738"/>
      <c r="P58" s="739"/>
      <c r="Q58" s="724" t="s">
        <v>62</v>
      </c>
      <c r="R58" s="724"/>
      <c r="S58" s="724"/>
      <c r="T58" s="724"/>
      <c r="U58" s="724"/>
      <c r="V58" s="586" t="s">
        <v>63</v>
      </c>
      <c r="W58" s="135" t="s">
        <v>104</v>
      </c>
      <c r="X58" s="699" t="s">
        <v>151</v>
      </c>
      <c r="Y58" s="7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7" t="s">
        <v>152</v>
      </c>
      <c r="AH58" s="263" t="s">
        <v>153</v>
      </c>
      <c r="AI58" s="264" t="s">
        <v>154</v>
      </c>
      <c r="AJ58" s="265">
        <f t="shared" si="2"/>
        <v>1</v>
      </c>
      <c r="AK58" s="714" t="str">
        <f>IF(AND(AJ58=AJ59, AJ59=AJ60, AJ60=AJ61), "一致", "不一致")</f>
        <v>一致</v>
      </c>
    </row>
    <row r="59" spans="1:37" ht="49.95" customHeight="1">
      <c r="A59" s="252">
        <f t="shared" si="1"/>
        <v>20</v>
      </c>
      <c r="B59" s="740" t="s">
        <v>155</v>
      </c>
      <c r="C59" s="741"/>
      <c r="D59" s="741"/>
      <c r="E59" s="741"/>
      <c r="F59" s="741"/>
      <c r="G59" s="741"/>
      <c r="H59" s="741"/>
      <c r="I59" s="741"/>
      <c r="J59" s="741"/>
      <c r="K59" s="742"/>
      <c r="L59" s="737" t="s">
        <v>63</v>
      </c>
      <c r="M59" s="738"/>
      <c r="N59" s="738"/>
      <c r="O59" s="738"/>
      <c r="P59" s="739"/>
      <c r="Q59" s="724" t="s">
        <v>62</v>
      </c>
      <c r="R59" s="724"/>
      <c r="S59" s="724"/>
      <c r="T59" s="724"/>
      <c r="U59" s="724"/>
      <c r="V59" s="586" t="s">
        <v>63</v>
      </c>
      <c r="W59" s="135" t="s">
        <v>156</v>
      </c>
      <c r="X59" s="699" t="s">
        <v>157</v>
      </c>
      <c r="Y59" s="7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7"/>
      <c r="AH59" s="263" t="s">
        <v>158</v>
      </c>
      <c r="AI59" s="264" t="s">
        <v>159</v>
      </c>
      <c r="AJ59" s="265">
        <f t="shared" si="2"/>
        <v>1</v>
      </c>
      <c r="AK59" s="714"/>
    </row>
    <row r="60" spans="1:37" ht="49.95" customHeight="1">
      <c r="A60" s="252">
        <f t="shared" si="1"/>
        <v>21</v>
      </c>
      <c r="B60" s="740" t="s">
        <v>160</v>
      </c>
      <c r="C60" s="741"/>
      <c r="D60" s="741"/>
      <c r="E60" s="741"/>
      <c r="F60" s="741"/>
      <c r="G60" s="741"/>
      <c r="H60" s="741"/>
      <c r="I60" s="741"/>
      <c r="J60" s="741"/>
      <c r="K60" s="742"/>
      <c r="L60" s="737" t="s">
        <v>63</v>
      </c>
      <c r="M60" s="738"/>
      <c r="N60" s="738"/>
      <c r="O60" s="738"/>
      <c r="P60" s="739"/>
      <c r="Q60" s="724" t="s">
        <v>62</v>
      </c>
      <c r="R60" s="724"/>
      <c r="S60" s="724"/>
      <c r="T60" s="724"/>
      <c r="U60" s="724"/>
      <c r="V60" s="586" t="s">
        <v>63</v>
      </c>
      <c r="W60" s="135" t="s">
        <v>156</v>
      </c>
      <c r="X60" s="699" t="s">
        <v>161</v>
      </c>
      <c r="Y60" s="7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7"/>
      <c r="AH60" s="263" t="s">
        <v>162</v>
      </c>
      <c r="AI60" s="264" t="s">
        <v>163</v>
      </c>
      <c r="AJ60" s="265">
        <f t="shared" si="2"/>
        <v>1</v>
      </c>
      <c r="AK60" s="714"/>
    </row>
    <row r="61" spans="1:37" ht="49.95" customHeight="1">
      <c r="A61" s="252">
        <f t="shared" si="1"/>
        <v>22</v>
      </c>
      <c r="B61" s="740" t="s">
        <v>164</v>
      </c>
      <c r="C61" s="741"/>
      <c r="D61" s="741"/>
      <c r="E61" s="741"/>
      <c r="F61" s="741"/>
      <c r="G61" s="741"/>
      <c r="H61" s="741"/>
      <c r="I61" s="741"/>
      <c r="J61" s="741"/>
      <c r="K61" s="742"/>
      <c r="L61" s="737" t="s">
        <v>63</v>
      </c>
      <c r="M61" s="738"/>
      <c r="N61" s="738"/>
      <c r="O61" s="738"/>
      <c r="P61" s="739"/>
      <c r="Q61" s="724" t="s">
        <v>62</v>
      </c>
      <c r="R61" s="724"/>
      <c r="S61" s="724"/>
      <c r="T61" s="724"/>
      <c r="U61" s="724"/>
      <c r="V61" s="586" t="s">
        <v>63</v>
      </c>
      <c r="W61" s="135" t="s">
        <v>156</v>
      </c>
      <c r="X61" s="699" t="s">
        <v>165</v>
      </c>
      <c r="Y61" s="7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7"/>
      <c r="AH61" s="263" t="s">
        <v>166</v>
      </c>
      <c r="AI61" s="264" t="s">
        <v>167</v>
      </c>
      <c r="AJ61" s="265">
        <f t="shared" si="2"/>
        <v>1</v>
      </c>
      <c r="AK61" s="714"/>
    </row>
    <row r="62" spans="1:37" ht="49.95" customHeight="1">
      <c r="A62" s="252">
        <f t="shared" si="1"/>
        <v>23</v>
      </c>
      <c r="B62" s="740" t="s">
        <v>168</v>
      </c>
      <c r="C62" s="741"/>
      <c r="D62" s="741"/>
      <c r="E62" s="741"/>
      <c r="F62" s="741"/>
      <c r="G62" s="741"/>
      <c r="H62" s="741"/>
      <c r="I62" s="741"/>
      <c r="J62" s="741"/>
      <c r="K62" s="742"/>
      <c r="L62" s="737" t="s">
        <v>63</v>
      </c>
      <c r="M62" s="738"/>
      <c r="N62" s="738"/>
      <c r="O62" s="738"/>
      <c r="P62" s="739"/>
      <c r="Q62" s="724" t="s">
        <v>62</v>
      </c>
      <c r="R62" s="724"/>
      <c r="S62" s="724"/>
      <c r="T62" s="724"/>
      <c r="U62" s="724"/>
      <c r="V62" s="586" t="s">
        <v>63</v>
      </c>
      <c r="W62" s="135" t="s">
        <v>156</v>
      </c>
      <c r="X62" s="699" t="s">
        <v>169</v>
      </c>
      <c r="Y62" s="7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7" t="s">
        <v>170</v>
      </c>
      <c r="AH62" s="263" t="s">
        <v>171</v>
      </c>
      <c r="AI62" s="264" t="s">
        <v>172</v>
      </c>
      <c r="AJ62" s="265">
        <f t="shared" si="2"/>
        <v>1</v>
      </c>
      <c r="AK62" s="714" t="str">
        <f>IF(AJ62=AJ63, "一致", "不一致")</f>
        <v>一致</v>
      </c>
    </row>
    <row r="63" spans="1:37" ht="49.95" customHeight="1">
      <c r="A63" s="252">
        <f t="shared" si="1"/>
        <v>24</v>
      </c>
      <c r="B63" s="740" t="s">
        <v>173</v>
      </c>
      <c r="C63" s="741"/>
      <c r="D63" s="741"/>
      <c r="E63" s="741"/>
      <c r="F63" s="741"/>
      <c r="G63" s="741"/>
      <c r="H63" s="741"/>
      <c r="I63" s="741"/>
      <c r="J63" s="741"/>
      <c r="K63" s="742"/>
      <c r="L63" s="737" t="s">
        <v>63</v>
      </c>
      <c r="M63" s="738"/>
      <c r="N63" s="738"/>
      <c r="O63" s="738"/>
      <c r="P63" s="739"/>
      <c r="Q63" s="724" t="s">
        <v>62</v>
      </c>
      <c r="R63" s="724"/>
      <c r="S63" s="724"/>
      <c r="T63" s="724"/>
      <c r="U63" s="724"/>
      <c r="V63" s="586" t="s">
        <v>63</v>
      </c>
      <c r="W63" s="135" t="s">
        <v>174</v>
      </c>
      <c r="X63" s="699" t="s">
        <v>175</v>
      </c>
      <c r="Y63" s="7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7"/>
      <c r="AH63" s="263" t="s">
        <v>176</v>
      </c>
      <c r="AI63" s="264" t="s">
        <v>177</v>
      </c>
      <c r="AJ63" s="265">
        <f t="shared" si="2"/>
        <v>1</v>
      </c>
      <c r="AK63" s="714"/>
    </row>
    <row r="64" spans="1:37" ht="49.95" customHeight="1">
      <c r="A64" s="252">
        <f t="shared" si="1"/>
        <v>25</v>
      </c>
      <c r="B64" s="740" t="s">
        <v>178</v>
      </c>
      <c r="C64" s="741"/>
      <c r="D64" s="741"/>
      <c r="E64" s="741"/>
      <c r="F64" s="741"/>
      <c r="G64" s="741"/>
      <c r="H64" s="741"/>
      <c r="I64" s="741"/>
      <c r="J64" s="741"/>
      <c r="K64" s="742"/>
      <c r="L64" s="737" t="s">
        <v>63</v>
      </c>
      <c r="M64" s="738"/>
      <c r="N64" s="738"/>
      <c r="O64" s="738"/>
      <c r="P64" s="739"/>
      <c r="Q64" s="724" t="s">
        <v>62</v>
      </c>
      <c r="R64" s="724"/>
      <c r="S64" s="724"/>
      <c r="T64" s="724"/>
      <c r="U64" s="724"/>
      <c r="V64" s="586" t="s">
        <v>63</v>
      </c>
      <c r="W64" s="135" t="s">
        <v>174</v>
      </c>
      <c r="X64" s="699" t="s">
        <v>179</v>
      </c>
      <c r="Y64" s="7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3" t="s">
        <v>180</v>
      </c>
      <c r="AH64" s="263" t="s">
        <v>181</v>
      </c>
      <c r="AI64" s="264" t="s">
        <v>182</v>
      </c>
      <c r="AJ64" s="265">
        <f t="shared" si="2"/>
        <v>1</v>
      </c>
      <c r="AK64" s="714" t="str">
        <f>IF(AJ64=AJ65, "一致", "不一致")</f>
        <v>一致</v>
      </c>
    </row>
    <row r="65" spans="1:37" ht="49.95" customHeight="1">
      <c r="A65" s="252">
        <f t="shared" si="1"/>
        <v>26</v>
      </c>
      <c r="B65" s="740" t="s">
        <v>183</v>
      </c>
      <c r="C65" s="741"/>
      <c r="D65" s="741"/>
      <c r="E65" s="741"/>
      <c r="F65" s="741"/>
      <c r="G65" s="741"/>
      <c r="H65" s="741"/>
      <c r="I65" s="741"/>
      <c r="J65" s="741"/>
      <c r="K65" s="742"/>
      <c r="L65" s="737" t="s">
        <v>63</v>
      </c>
      <c r="M65" s="738"/>
      <c r="N65" s="738"/>
      <c r="O65" s="738"/>
      <c r="P65" s="739"/>
      <c r="Q65" s="724" t="s">
        <v>62</v>
      </c>
      <c r="R65" s="724"/>
      <c r="S65" s="724"/>
      <c r="T65" s="724"/>
      <c r="U65" s="724"/>
      <c r="V65" s="586" t="s">
        <v>63</v>
      </c>
      <c r="W65" s="135" t="s">
        <v>184</v>
      </c>
      <c r="X65" s="699" t="s">
        <v>185</v>
      </c>
      <c r="Y65" s="7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3"/>
      <c r="AH65" s="263" t="s">
        <v>186</v>
      </c>
      <c r="AI65" s="264" t="s">
        <v>187</v>
      </c>
      <c r="AJ65" s="265">
        <f t="shared" si="2"/>
        <v>1</v>
      </c>
      <c r="AK65" s="714"/>
    </row>
    <row r="66" spans="1:37" ht="49.95" customHeight="1">
      <c r="A66" s="252">
        <f t="shared" si="1"/>
        <v>27</v>
      </c>
      <c r="B66" s="740" t="s">
        <v>188</v>
      </c>
      <c r="C66" s="741"/>
      <c r="D66" s="741"/>
      <c r="E66" s="741"/>
      <c r="F66" s="741"/>
      <c r="G66" s="741"/>
      <c r="H66" s="741"/>
      <c r="I66" s="741"/>
      <c r="J66" s="741"/>
      <c r="K66" s="742"/>
      <c r="L66" s="737" t="s">
        <v>63</v>
      </c>
      <c r="M66" s="738"/>
      <c r="N66" s="738"/>
      <c r="O66" s="738"/>
      <c r="P66" s="739"/>
      <c r="Q66" s="724" t="s">
        <v>62</v>
      </c>
      <c r="R66" s="724"/>
      <c r="S66" s="724"/>
      <c r="T66" s="724"/>
      <c r="U66" s="724"/>
      <c r="V66" s="586" t="s">
        <v>63</v>
      </c>
      <c r="W66" s="135" t="s">
        <v>184</v>
      </c>
      <c r="X66" s="699" t="s">
        <v>189</v>
      </c>
      <c r="Y66" s="7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3" t="s">
        <v>190</v>
      </c>
      <c r="AH66" s="263" t="s">
        <v>191</v>
      </c>
      <c r="AI66" s="264" t="s">
        <v>192</v>
      </c>
      <c r="AJ66" s="265">
        <f t="shared" si="2"/>
        <v>1</v>
      </c>
      <c r="AK66" s="714" t="str">
        <f>IF(AJ66=AJ67, "一致", "不一致")</f>
        <v>一致</v>
      </c>
    </row>
    <row r="67" spans="1:37" ht="49.95" customHeight="1">
      <c r="A67" s="252">
        <f t="shared" si="1"/>
        <v>28</v>
      </c>
      <c r="B67" s="740" t="s">
        <v>193</v>
      </c>
      <c r="C67" s="741"/>
      <c r="D67" s="741"/>
      <c r="E67" s="741"/>
      <c r="F67" s="741"/>
      <c r="G67" s="741"/>
      <c r="H67" s="741"/>
      <c r="I67" s="741"/>
      <c r="J67" s="741"/>
      <c r="K67" s="742"/>
      <c r="L67" s="737" t="s">
        <v>63</v>
      </c>
      <c r="M67" s="738"/>
      <c r="N67" s="738"/>
      <c r="O67" s="738"/>
      <c r="P67" s="739"/>
      <c r="Q67" s="724" t="s">
        <v>62</v>
      </c>
      <c r="R67" s="724"/>
      <c r="S67" s="724"/>
      <c r="T67" s="724"/>
      <c r="U67" s="724"/>
      <c r="V67" s="586" t="s">
        <v>63</v>
      </c>
      <c r="W67" s="135" t="s">
        <v>184</v>
      </c>
      <c r="X67" s="699" t="s">
        <v>194</v>
      </c>
      <c r="Y67" s="7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3"/>
      <c r="AH67" s="263" t="s">
        <v>195</v>
      </c>
      <c r="AI67" s="264" t="s">
        <v>196</v>
      </c>
      <c r="AJ67" s="265">
        <f t="shared" si="2"/>
        <v>1</v>
      </c>
      <c r="AK67" s="714"/>
    </row>
    <row r="68" spans="1:37" ht="49.95" customHeight="1">
      <c r="A68" s="252">
        <f t="shared" si="1"/>
        <v>29</v>
      </c>
      <c r="B68" s="740" t="s">
        <v>197</v>
      </c>
      <c r="C68" s="741"/>
      <c r="D68" s="741"/>
      <c r="E68" s="741"/>
      <c r="F68" s="741"/>
      <c r="G68" s="741"/>
      <c r="H68" s="741"/>
      <c r="I68" s="741"/>
      <c r="J68" s="741"/>
      <c r="K68" s="742"/>
      <c r="L68" s="737" t="s">
        <v>63</v>
      </c>
      <c r="M68" s="738"/>
      <c r="N68" s="738"/>
      <c r="O68" s="738"/>
      <c r="P68" s="739"/>
      <c r="Q68" s="724" t="s">
        <v>62</v>
      </c>
      <c r="R68" s="724"/>
      <c r="S68" s="724"/>
      <c r="T68" s="724"/>
      <c r="U68" s="724"/>
      <c r="V68" s="586" t="s">
        <v>63</v>
      </c>
      <c r="W68" s="135" t="s">
        <v>184</v>
      </c>
      <c r="X68" s="699" t="s">
        <v>198</v>
      </c>
      <c r="Y68" s="7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3" t="s">
        <v>199</v>
      </c>
      <c r="AH68" s="263" t="s">
        <v>200</v>
      </c>
      <c r="AI68" s="264" t="s">
        <v>201</v>
      </c>
      <c r="AJ68" s="265">
        <f t="shared" si="2"/>
        <v>1</v>
      </c>
      <c r="AK68" s="714" t="str">
        <f>IF(AJ68=AJ69, "一致", "不一致")</f>
        <v>一致</v>
      </c>
    </row>
    <row r="69" spans="1:37" ht="49.95" customHeight="1">
      <c r="A69" s="252">
        <f t="shared" si="1"/>
        <v>30</v>
      </c>
      <c r="B69" s="740" t="s">
        <v>202</v>
      </c>
      <c r="C69" s="741"/>
      <c r="D69" s="741"/>
      <c r="E69" s="741"/>
      <c r="F69" s="741"/>
      <c r="G69" s="741"/>
      <c r="H69" s="741"/>
      <c r="I69" s="741"/>
      <c r="J69" s="741"/>
      <c r="K69" s="742"/>
      <c r="L69" s="737" t="s">
        <v>62</v>
      </c>
      <c r="M69" s="738"/>
      <c r="N69" s="738"/>
      <c r="O69" s="738"/>
      <c r="P69" s="739"/>
      <c r="Q69" s="724" t="s">
        <v>62</v>
      </c>
      <c r="R69" s="724"/>
      <c r="S69" s="724"/>
      <c r="T69" s="724"/>
      <c r="U69" s="724"/>
      <c r="V69" s="586" t="s">
        <v>63</v>
      </c>
      <c r="W69" s="135" t="s">
        <v>203</v>
      </c>
      <c r="X69" s="699" t="s">
        <v>204</v>
      </c>
      <c r="Y69" s="7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3"/>
      <c r="AH69" s="263" t="s">
        <v>205</v>
      </c>
      <c r="AI69" s="264" t="s">
        <v>206</v>
      </c>
      <c r="AJ69" s="265">
        <f t="shared" si="2"/>
        <v>1</v>
      </c>
      <c r="AK69" s="714"/>
    </row>
    <row r="70" spans="1:37" ht="49.95" customHeight="1">
      <c r="A70" s="252">
        <f t="shared" si="1"/>
        <v>31</v>
      </c>
      <c r="B70" s="740" t="s">
        <v>207</v>
      </c>
      <c r="C70" s="741"/>
      <c r="D70" s="741"/>
      <c r="E70" s="741"/>
      <c r="F70" s="741"/>
      <c r="G70" s="741"/>
      <c r="H70" s="741"/>
      <c r="I70" s="741"/>
      <c r="J70" s="741"/>
      <c r="K70" s="742"/>
      <c r="L70" s="737" t="s">
        <v>63</v>
      </c>
      <c r="M70" s="738"/>
      <c r="N70" s="738"/>
      <c r="O70" s="738"/>
      <c r="P70" s="739"/>
      <c r="Q70" s="724" t="s">
        <v>62</v>
      </c>
      <c r="R70" s="724"/>
      <c r="S70" s="724"/>
      <c r="T70" s="724"/>
      <c r="U70" s="724"/>
      <c r="V70" s="586" t="s">
        <v>63</v>
      </c>
      <c r="W70" s="135" t="s">
        <v>203</v>
      </c>
      <c r="X70" s="699" t="s">
        <v>208</v>
      </c>
      <c r="Y70" s="7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3" t="s">
        <v>209</v>
      </c>
      <c r="AH70" s="263" t="s">
        <v>210</v>
      </c>
      <c r="AI70" s="264" t="s">
        <v>211</v>
      </c>
      <c r="AJ70" s="265">
        <f t="shared" si="2"/>
        <v>1</v>
      </c>
      <c r="AK70" s="714" t="str">
        <f>IF(AJ70=AJ71, "一致", "不一致")</f>
        <v>一致</v>
      </c>
    </row>
    <row r="71" spans="1:37" ht="49.95" customHeight="1">
      <c r="A71" s="252">
        <f t="shared" si="1"/>
        <v>32</v>
      </c>
      <c r="B71" s="740" t="s">
        <v>212</v>
      </c>
      <c r="C71" s="741"/>
      <c r="D71" s="741"/>
      <c r="E71" s="741"/>
      <c r="F71" s="741"/>
      <c r="G71" s="741"/>
      <c r="H71" s="741"/>
      <c r="I71" s="741"/>
      <c r="J71" s="741"/>
      <c r="K71" s="742"/>
      <c r="L71" s="737" t="s">
        <v>62</v>
      </c>
      <c r="M71" s="738"/>
      <c r="N71" s="738"/>
      <c r="O71" s="738"/>
      <c r="P71" s="739"/>
      <c r="Q71" s="724" t="s">
        <v>62</v>
      </c>
      <c r="R71" s="724"/>
      <c r="S71" s="724"/>
      <c r="T71" s="724"/>
      <c r="U71" s="724"/>
      <c r="V71" s="586" t="s">
        <v>63</v>
      </c>
      <c r="W71" s="135" t="s">
        <v>203</v>
      </c>
      <c r="X71" s="699" t="s">
        <v>171</v>
      </c>
      <c r="Y71" s="7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3"/>
      <c r="AH71" s="263" t="s">
        <v>213</v>
      </c>
      <c r="AI71" s="264" t="s">
        <v>214</v>
      </c>
      <c r="AJ71" s="265">
        <f t="shared" si="2"/>
        <v>1</v>
      </c>
      <c r="AK71" s="714"/>
    </row>
    <row r="72" spans="1:37" ht="49.95" customHeight="1">
      <c r="A72" s="252">
        <f t="shared" si="1"/>
        <v>33</v>
      </c>
      <c r="B72" s="740" t="s">
        <v>215</v>
      </c>
      <c r="C72" s="741"/>
      <c r="D72" s="741"/>
      <c r="E72" s="741"/>
      <c r="F72" s="741"/>
      <c r="G72" s="741"/>
      <c r="H72" s="741"/>
      <c r="I72" s="741"/>
      <c r="J72" s="741"/>
      <c r="K72" s="742"/>
      <c r="L72" s="737" t="s">
        <v>62</v>
      </c>
      <c r="M72" s="738"/>
      <c r="N72" s="738"/>
      <c r="O72" s="738"/>
      <c r="P72" s="739"/>
      <c r="Q72" s="724" t="s">
        <v>62</v>
      </c>
      <c r="R72" s="724"/>
      <c r="S72" s="724"/>
      <c r="T72" s="724"/>
      <c r="U72" s="724"/>
      <c r="V72" s="586" t="s">
        <v>63</v>
      </c>
      <c r="W72" s="135" t="s">
        <v>203</v>
      </c>
      <c r="X72" s="699" t="s">
        <v>216</v>
      </c>
      <c r="Y72" s="7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3" t="s">
        <v>217</v>
      </c>
      <c r="AH72" s="263" t="s">
        <v>218</v>
      </c>
      <c r="AI72" s="264" t="s">
        <v>219</v>
      </c>
      <c r="AJ72" s="265">
        <f t="shared" si="2"/>
        <v>1</v>
      </c>
      <c r="AK72" s="714" t="str">
        <f>IF(AJ72=AJ73, "一致", "不一致")</f>
        <v>一致</v>
      </c>
    </row>
    <row r="73" spans="1:37" ht="49.95" customHeight="1" thickBot="1">
      <c r="A73" s="252">
        <f t="shared" si="1"/>
        <v>34</v>
      </c>
      <c r="B73" s="740" t="s">
        <v>220</v>
      </c>
      <c r="C73" s="741"/>
      <c r="D73" s="741"/>
      <c r="E73" s="741"/>
      <c r="F73" s="741"/>
      <c r="G73" s="741"/>
      <c r="H73" s="741"/>
      <c r="I73" s="741"/>
      <c r="J73" s="741"/>
      <c r="K73" s="742"/>
      <c r="L73" s="737" t="s">
        <v>62</v>
      </c>
      <c r="M73" s="738"/>
      <c r="N73" s="738"/>
      <c r="O73" s="738"/>
      <c r="P73" s="739"/>
      <c r="Q73" s="724" t="s">
        <v>62</v>
      </c>
      <c r="R73" s="724"/>
      <c r="S73" s="724"/>
      <c r="T73" s="724"/>
      <c r="U73" s="724"/>
      <c r="V73" s="586" t="s">
        <v>63</v>
      </c>
      <c r="W73" s="135" t="s">
        <v>203</v>
      </c>
      <c r="X73" s="699" t="s">
        <v>221</v>
      </c>
      <c r="Y73" s="7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5"/>
      <c r="AH73" s="266" t="s">
        <v>222</v>
      </c>
      <c r="AI73" s="267" t="s">
        <v>223</v>
      </c>
      <c r="AJ73" s="268">
        <f t="shared" si="2"/>
        <v>1</v>
      </c>
      <c r="AK73" s="716"/>
    </row>
    <row r="74" spans="1:37" ht="49.95" customHeight="1">
      <c r="A74" s="252">
        <f t="shared" si="1"/>
        <v>35</v>
      </c>
      <c r="B74" s="740" t="s">
        <v>224</v>
      </c>
      <c r="C74" s="741"/>
      <c r="D74" s="741"/>
      <c r="E74" s="741"/>
      <c r="F74" s="741"/>
      <c r="G74" s="741"/>
      <c r="H74" s="741"/>
      <c r="I74" s="741"/>
      <c r="J74" s="741"/>
      <c r="K74" s="742"/>
      <c r="L74" s="737" t="s">
        <v>62</v>
      </c>
      <c r="M74" s="738"/>
      <c r="N74" s="738"/>
      <c r="O74" s="738"/>
      <c r="P74" s="739"/>
      <c r="Q74" s="724" t="s">
        <v>62</v>
      </c>
      <c r="R74" s="724"/>
      <c r="S74" s="724"/>
      <c r="T74" s="724"/>
      <c r="U74" s="724"/>
      <c r="V74" s="586" t="s">
        <v>63</v>
      </c>
      <c r="W74" s="135" t="s">
        <v>203</v>
      </c>
      <c r="X74" s="699" t="s">
        <v>225</v>
      </c>
      <c r="Y74" s="7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5" customHeight="1">
      <c r="A75" s="252">
        <f t="shared" si="1"/>
        <v>36</v>
      </c>
      <c r="B75" s="740" t="s">
        <v>226</v>
      </c>
      <c r="C75" s="741"/>
      <c r="D75" s="741"/>
      <c r="E75" s="741"/>
      <c r="F75" s="741"/>
      <c r="G75" s="741"/>
      <c r="H75" s="741"/>
      <c r="I75" s="741"/>
      <c r="J75" s="741"/>
      <c r="K75" s="742"/>
      <c r="L75" s="737" t="s">
        <v>62</v>
      </c>
      <c r="M75" s="738"/>
      <c r="N75" s="738"/>
      <c r="O75" s="738"/>
      <c r="P75" s="739"/>
      <c r="Q75" s="724" t="s">
        <v>62</v>
      </c>
      <c r="R75" s="724"/>
      <c r="S75" s="724"/>
      <c r="T75" s="724"/>
      <c r="U75" s="724"/>
      <c r="V75" s="586" t="s">
        <v>63</v>
      </c>
      <c r="W75" s="135" t="s">
        <v>203</v>
      </c>
      <c r="X75" s="699" t="s">
        <v>227</v>
      </c>
      <c r="Y75" s="7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5" customHeight="1">
      <c r="A76" s="252">
        <f t="shared" si="1"/>
        <v>37</v>
      </c>
      <c r="B76" s="740" t="s">
        <v>228</v>
      </c>
      <c r="C76" s="741"/>
      <c r="D76" s="741"/>
      <c r="E76" s="741"/>
      <c r="F76" s="741"/>
      <c r="G76" s="741"/>
      <c r="H76" s="741"/>
      <c r="I76" s="741"/>
      <c r="J76" s="741"/>
      <c r="K76" s="742"/>
      <c r="L76" s="737" t="s">
        <v>62</v>
      </c>
      <c r="M76" s="738"/>
      <c r="N76" s="738"/>
      <c r="O76" s="738"/>
      <c r="P76" s="739"/>
      <c r="Q76" s="724" t="s">
        <v>62</v>
      </c>
      <c r="R76" s="724"/>
      <c r="S76" s="724"/>
      <c r="T76" s="724"/>
      <c r="U76" s="724"/>
      <c r="V76" s="586" t="s">
        <v>63</v>
      </c>
      <c r="W76" s="135" t="s">
        <v>203</v>
      </c>
      <c r="X76" s="699" t="s">
        <v>191</v>
      </c>
      <c r="Y76" s="7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5" customHeight="1">
      <c r="A77" s="252">
        <f t="shared" si="1"/>
        <v>38</v>
      </c>
      <c r="B77" s="740" t="s">
        <v>229</v>
      </c>
      <c r="C77" s="741"/>
      <c r="D77" s="741"/>
      <c r="E77" s="741"/>
      <c r="F77" s="741"/>
      <c r="G77" s="741"/>
      <c r="H77" s="741"/>
      <c r="I77" s="741"/>
      <c r="J77" s="741"/>
      <c r="K77" s="742"/>
      <c r="L77" s="737" t="s">
        <v>62</v>
      </c>
      <c r="M77" s="738"/>
      <c r="N77" s="738"/>
      <c r="O77" s="738"/>
      <c r="P77" s="739"/>
      <c r="Q77" s="724" t="s">
        <v>62</v>
      </c>
      <c r="R77" s="724"/>
      <c r="S77" s="724"/>
      <c r="T77" s="724"/>
      <c r="U77" s="724"/>
      <c r="V77" s="586" t="s">
        <v>63</v>
      </c>
      <c r="W77" s="135" t="s">
        <v>203</v>
      </c>
      <c r="X77" s="699" t="s">
        <v>230</v>
      </c>
      <c r="Y77" s="7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5" customHeight="1">
      <c r="A78" s="252">
        <f t="shared" si="1"/>
        <v>39</v>
      </c>
      <c r="B78" s="740" t="s">
        <v>231</v>
      </c>
      <c r="C78" s="741"/>
      <c r="D78" s="741"/>
      <c r="E78" s="741"/>
      <c r="F78" s="741"/>
      <c r="G78" s="741"/>
      <c r="H78" s="741"/>
      <c r="I78" s="741"/>
      <c r="J78" s="741"/>
      <c r="K78" s="742"/>
      <c r="L78" s="737" t="s">
        <v>62</v>
      </c>
      <c r="M78" s="738"/>
      <c r="N78" s="738"/>
      <c r="O78" s="738"/>
      <c r="P78" s="739"/>
      <c r="Q78" s="724" t="s">
        <v>62</v>
      </c>
      <c r="R78" s="724"/>
      <c r="S78" s="724"/>
      <c r="T78" s="724"/>
      <c r="U78" s="724"/>
      <c r="V78" s="586" t="s">
        <v>63</v>
      </c>
      <c r="W78" s="135" t="s">
        <v>203</v>
      </c>
      <c r="X78" s="699" t="s">
        <v>232</v>
      </c>
      <c r="Y78" s="7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5" customHeight="1">
      <c r="A79" s="252">
        <f t="shared" ref="A79:A105" si="3">A78+1</f>
        <v>40</v>
      </c>
      <c r="B79" s="740" t="s">
        <v>233</v>
      </c>
      <c r="C79" s="741"/>
      <c r="D79" s="741"/>
      <c r="E79" s="741"/>
      <c r="F79" s="741"/>
      <c r="G79" s="741"/>
      <c r="H79" s="741"/>
      <c r="I79" s="741"/>
      <c r="J79" s="741"/>
      <c r="K79" s="742"/>
      <c r="L79" s="737" t="s">
        <v>62</v>
      </c>
      <c r="M79" s="738"/>
      <c r="N79" s="738"/>
      <c r="O79" s="738"/>
      <c r="P79" s="739"/>
      <c r="Q79" s="747" t="s">
        <v>62</v>
      </c>
      <c r="R79" s="747"/>
      <c r="S79" s="747"/>
      <c r="T79" s="747"/>
      <c r="U79" s="747"/>
      <c r="V79" s="135" t="s">
        <v>63</v>
      </c>
      <c r="W79" s="135" t="s">
        <v>203</v>
      </c>
      <c r="X79" s="699" t="s">
        <v>234</v>
      </c>
      <c r="Y79" s="7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5" customHeight="1">
      <c r="A80" s="252">
        <f t="shared" si="3"/>
        <v>41</v>
      </c>
      <c r="B80" s="740" t="s">
        <v>235</v>
      </c>
      <c r="C80" s="741"/>
      <c r="D80" s="741"/>
      <c r="E80" s="741"/>
      <c r="F80" s="741"/>
      <c r="G80" s="741"/>
      <c r="H80" s="741"/>
      <c r="I80" s="741"/>
      <c r="J80" s="741"/>
      <c r="K80" s="742"/>
      <c r="L80" s="737" t="s">
        <v>62</v>
      </c>
      <c r="M80" s="738"/>
      <c r="N80" s="738"/>
      <c r="O80" s="738"/>
      <c r="P80" s="739"/>
      <c r="Q80" s="747" t="s">
        <v>62</v>
      </c>
      <c r="R80" s="747"/>
      <c r="S80" s="747"/>
      <c r="T80" s="747"/>
      <c r="U80" s="747"/>
      <c r="V80" s="135" t="s">
        <v>63</v>
      </c>
      <c r="W80" s="135" t="s">
        <v>203</v>
      </c>
      <c r="X80" s="699" t="s">
        <v>236</v>
      </c>
      <c r="Y80" s="7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5" customHeight="1">
      <c r="A81" s="252">
        <f t="shared" si="3"/>
        <v>42</v>
      </c>
      <c r="B81" s="740" t="s">
        <v>237</v>
      </c>
      <c r="C81" s="741"/>
      <c r="D81" s="741"/>
      <c r="E81" s="741"/>
      <c r="F81" s="741"/>
      <c r="G81" s="741"/>
      <c r="H81" s="741"/>
      <c r="I81" s="741"/>
      <c r="J81" s="741"/>
      <c r="K81" s="742"/>
      <c r="L81" s="737" t="s">
        <v>63</v>
      </c>
      <c r="M81" s="738"/>
      <c r="N81" s="738"/>
      <c r="O81" s="738"/>
      <c r="P81" s="739"/>
      <c r="Q81" s="747" t="s">
        <v>62</v>
      </c>
      <c r="R81" s="747"/>
      <c r="S81" s="747"/>
      <c r="T81" s="747"/>
      <c r="U81" s="747"/>
      <c r="V81" s="135" t="s">
        <v>63</v>
      </c>
      <c r="W81" s="135" t="s">
        <v>64</v>
      </c>
      <c r="X81" s="699" t="s">
        <v>238</v>
      </c>
      <c r="Y81" s="7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5" customHeight="1">
      <c r="A82" s="252">
        <f t="shared" si="3"/>
        <v>43</v>
      </c>
      <c r="B82" s="740" t="s">
        <v>239</v>
      </c>
      <c r="C82" s="741"/>
      <c r="D82" s="741"/>
      <c r="E82" s="741"/>
      <c r="F82" s="741"/>
      <c r="G82" s="741"/>
      <c r="H82" s="741"/>
      <c r="I82" s="741"/>
      <c r="J82" s="741"/>
      <c r="K82" s="742"/>
      <c r="L82" s="737" t="s">
        <v>63</v>
      </c>
      <c r="M82" s="738"/>
      <c r="N82" s="738"/>
      <c r="O82" s="738"/>
      <c r="P82" s="739"/>
      <c r="Q82" s="747" t="s">
        <v>62</v>
      </c>
      <c r="R82" s="747"/>
      <c r="S82" s="747"/>
      <c r="T82" s="747"/>
      <c r="U82" s="747"/>
      <c r="V82" s="135" t="s">
        <v>63</v>
      </c>
      <c r="W82" s="135" t="s">
        <v>64</v>
      </c>
      <c r="X82" s="699" t="s">
        <v>240</v>
      </c>
      <c r="Y82" s="7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5" customHeight="1">
      <c r="A83" s="252">
        <f t="shared" si="3"/>
        <v>44</v>
      </c>
      <c r="B83" s="740" t="s">
        <v>241</v>
      </c>
      <c r="C83" s="741"/>
      <c r="D83" s="741"/>
      <c r="E83" s="741"/>
      <c r="F83" s="741"/>
      <c r="G83" s="741"/>
      <c r="H83" s="741"/>
      <c r="I83" s="741"/>
      <c r="J83" s="741"/>
      <c r="K83" s="742"/>
      <c r="L83" s="737" t="s">
        <v>63</v>
      </c>
      <c r="M83" s="738"/>
      <c r="N83" s="738"/>
      <c r="O83" s="738"/>
      <c r="P83" s="739"/>
      <c r="Q83" s="747" t="s">
        <v>62</v>
      </c>
      <c r="R83" s="747"/>
      <c r="S83" s="747"/>
      <c r="T83" s="747"/>
      <c r="U83" s="747"/>
      <c r="V83" s="135" t="s">
        <v>63</v>
      </c>
      <c r="W83" s="135" t="s">
        <v>64</v>
      </c>
      <c r="X83" s="699" t="s">
        <v>242</v>
      </c>
      <c r="Y83" s="7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5" customHeight="1">
      <c r="A84" s="252">
        <f t="shared" si="3"/>
        <v>45</v>
      </c>
      <c r="B84" s="743" t="s">
        <v>243</v>
      </c>
      <c r="C84" s="744"/>
      <c r="D84" s="744"/>
      <c r="E84" s="744"/>
      <c r="F84" s="744"/>
      <c r="G84" s="744"/>
      <c r="H84" s="744"/>
      <c r="I84" s="744"/>
      <c r="J84" s="744"/>
      <c r="K84" s="744"/>
      <c r="L84" s="737" t="s">
        <v>63</v>
      </c>
      <c r="M84" s="738"/>
      <c r="N84" s="738"/>
      <c r="O84" s="738"/>
      <c r="P84" s="739"/>
      <c r="Q84" s="747" t="s">
        <v>62</v>
      </c>
      <c r="R84" s="747"/>
      <c r="S84" s="747"/>
      <c r="T84" s="747"/>
      <c r="U84" s="747"/>
      <c r="V84" s="135" t="s">
        <v>63</v>
      </c>
      <c r="W84" s="135" t="s">
        <v>104</v>
      </c>
      <c r="X84" s="699" t="s">
        <v>244</v>
      </c>
      <c r="Y84" s="7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5" customHeight="1">
      <c r="A85" s="252">
        <f t="shared" si="3"/>
        <v>46</v>
      </c>
      <c r="B85" s="743" t="s">
        <v>245</v>
      </c>
      <c r="C85" s="744"/>
      <c r="D85" s="744"/>
      <c r="E85" s="744"/>
      <c r="F85" s="744"/>
      <c r="G85" s="744"/>
      <c r="H85" s="744"/>
      <c r="I85" s="744"/>
      <c r="J85" s="744"/>
      <c r="K85" s="744"/>
      <c r="L85" s="737" t="s">
        <v>63</v>
      </c>
      <c r="M85" s="738"/>
      <c r="N85" s="738"/>
      <c r="O85" s="738"/>
      <c r="P85" s="739"/>
      <c r="Q85" s="747" t="s">
        <v>62</v>
      </c>
      <c r="R85" s="747"/>
      <c r="S85" s="747"/>
      <c r="T85" s="747"/>
      <c r="U85" s="747"/>
      <c r="V85" s="135" t="s">
        <v>63</v>
      </c>
      <c r="W85" s="135" t="s">
        <v>104</v>
      </c>
      <c r="X85" s="699" t="s">
        <v>246</v>
      </c>
      <c r="Y85" s="7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5" customHeight="1">
      <c r="A86" s="252">
        <f t="shared" si="3"/>
        <v>47</v>
      </c>
      <c r="B86" s="743" t="s">
        <v>247</v>
      </c>
      <c r="C86" s="744"/>
      <c r="D86" s="744"/>
      <c r="E86" s="744"/>
      <c r="F86" s="744"/>
      <c r="G86" s="744"/>
      <c r="H86" s="744"/>
      <c r="I86" s="744"/>
      <c r="J86" s="744"/>
      <c r="K86" s="744"/>
      <c r="L86" s="737" t="s">
        <v>63</v>
      </c>
      <c r="M86" s="738"/>
      <c r="N86" s="738"/>
      <c r="O86" s="738"/>
      <c r="P86" s="739"/>
      <c r="Q86" s="747" t="s">
        <v>62</v>
      </c>
      <c r="R86" s="747"/>
      <c r="S86" s="747"/>
      <c r="T86" s="747"/>
      <c r="U86" s="747"/>
      <c r="V86" s="135" t="s">
        <v>63</v>
      </c>
      <c r="W86" s="135" t="s">
        <v>104</v>
      </c>
      <c r="X86" s="699" t="s">
        <v>248</v>
      </c>
      <c r="Y86" s="7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5"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6">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87"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6Dn/d7aFRQbkrcmVpgNm91fZbcPAKOIBjgrdYDlh8MMLiqE2xIdROUgfJMnngq5p6HH1QKPemM5GsByVtH2CA==" saltValue="Yhe0wKCWbZ5hRGS8T6WVP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62" sqref="AK62"/>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41" t="s">
        <v>251</v>
      </c>
      <c r="BB1" s="841"/>
      <c r="BC1" s="841"/>
      <c r="BD1" s="841"/>
      <c r="BE1" s="841"/>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259</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3" t="s">
        <v>261</v>
      </c>
      <c r="D17" s="873"/>
      <c r="E17" s="873"/>
      <c r="F17" s="873"/>
      <c r="G17" s="873"/>
      <c r="H17" s="873"/>
      <c r="I17" s="873"/>
      <c r="J17" s="873"/>
      <c r="K17" s="873"/>
      <c r="L17" s="873"/>
      <c r="M17" s="873"/>
      <c r="N17" s="873"/>
      <c r="O17" s="873"/>
      <c r="P17" s="902"/>
      <c r="Q17" s="903">
        <f>'別紙様式2-2（処遇改善加算　個表）'!L5</f>
        <v>551469600</v>
      </c>
      <c r="R17" s="904"/>
      <c r="S17" s="904"/>
      <c r="T17" s="904"/>
      <c r="U17" s="904"/>
      <c r="V17" s="905"/>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1" t="s">
        <v>264</v>
      </c>
      <c r="D18" s="901"/>
      <c r="E18" s="901"/>
      <c r="F18" s="901"/>
      <c r="G18" s="901"/>
      <c r="H18" s="901"/>
      <c r="I18" s="901"/>
      <c r="J18" s="901"/>
      <c r="K18" s="901"/>
      <c r="L18" s="901"/>
      <c r="M18" s="901"/>
      <c r="N18" s="901"/>
      <c r="O18" s="901"/>
      <c r="P18" s="901"/>
      <c r="Q18" s="912">
        <v>10000000</v>
      </c>
      <c r="R18" s="913"/>
      <c r="S18" s="913"/>
      <c r="T18" s="913"/>
      <c r="U18" s="913"/>
      <c r="V18" s="914"/>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1" t="s">
        <v>267</v>
      </c>
      <c r="D19" s="873"/>
      <c r="E19" s="873"/>
      <c r="F19" s="873"/>
      <c r="G19" s="873"/>
      <c r="H19" s="873"/>
      <c r="I19" s="873"/>
      <c r="J19" s="873"/>
      <c r="K19" s="873"/>
      <c r="L19" s="873"/>
      <c r="M19" s="873"/>
      <c r="N19" s="873"/>
      <c r="O19" s="873"/>
      <c r="P19" s="902"/>
      <c r="Q19" s="903">
        <f>Q17+Q18</f>
        <v>561469600</v>
      </c>
      <c r="R19" s="904"/>
      <c r="S19" s="904"/>
      <c r="T19" s="904"/>
      <c r="U19" s="904"/>
      <c r="V19" s="905"/>
      <c r="W19" s="411" t="s">
        <v>262</v>
      </c>
      <c r="X19" s="66" t="s">
        <v>265</v>
      </c>
      <c r="Y19" s="906" t="str">
        <f>IF(H7="", "", IFERROR(IF(Q20&gt;=Q19,"○","×"),""))</f>
        <v>○</v>
      </c>
      <c r="Z19" s="61"/>
      <c r="AA19" s="61"/>
      <c r="AB19" s="61"/>
      <c r="AC19" s="61"/>
      <c r="AD19" s="61"/>
      <c r="AE19" s="61"/>
      <c r="AF19" s="61"/>
      <c r="AG19" s="61"/>
      <c r="AH19" s="61"/>
      <c r="AI19" s="61"/>
      <c r="AJ19" s="61"/>
      <c r="AK19" s="61"/>
      <c r="AL19" s="61"/>
      <c r="AM19" s="908" t="s">
        <v>268</v>
      </c>
      <c r="AN19" s="909"/>
      <c r="AO19" s="909"/>
      <c r="AP19" s="909"/>
      <c r="AQ19" s="909"/>
      <c r="AR19" s="909"/>
      <c r="AS19" s="909"/>
      <c r="AT19" s="909"/>
      <c r="AU19" s="909"/>
      <c r="AV19" s="909"/>
      <c r="AW19" s="909"/>
      <c r="AX19" s="909"/>
      <c r="AY19" s="910"/>
    </row>
    <row r="20" spans="1:51" ht="38.4" customHeight="1" thickBot="1">
      <c r="A20" s="61"/>
      <c r="B20" s="412" t="s">
        <v>269</v>
      </c>
      <c r="C20" s="911" t="s">
        <v>270</v>
      </c>
      <c r="D20" s="911"/>
      <c r="E20" s="911"/>
      <c r="F20" s="911"/>
      <c r="G20" s="911"/>
      <c r="H20" s="911"/>
      <c r="I20" s="911"/>
      <c r="J20" s="911"/>
      <c r="K20" s="911"/>
      <c r="L20" s="911"/>
      <c r="M20" s="911"/>
      <c r="N20" s="911"/>
      <c r="O20" s="911"/>
      <c r="P20" s="911"/>
      <c r="Q20" s="912">
        <v>652500000</v>
      </c>
      <c r="R20" s="913"/>
      <c r="S20" s="913"/>
      <c r="T20" s="913"/>
      <c r="U20" s="913"/>
      <c r="V20" s="914"/>
      <c r="W20" s="413" t="s">
        <v>262</v>
      </c>
      <c r="X20" s="66" t="s">
        <v>265</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272</v>
      </c>
      <c r="C23" s="981" t="s">
        <v>273</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2" customHeight="1">
      <c r="A24" s="61"/>
      <c r="B24" s="418" t="s">
        <v>272</v>
      </c>
      <c r="C24" s="981" t="s">
        <v>274</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275</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276</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277</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3" t="s">
        <v>278</v>
      </c>
      <c r="D29" s="873"/>
      <c r="E29" s="873"/>
      <c r="F29" s="873"/>
      <c r="G29" s="873"/>
      <c r="H29" s="873"/>
      <c r="I29" s="873"/>
      <c r="J29" s="873"/>
      <c r="K29" s="873"/>
      <c r="L29" s="873"/>
      <c r="M29" s="873"/>
      <c r="N29" s="873"/>
      <c r="O29" s="873"/>
      <c r="P29" s="873"/>
      <c r="Q29" s="873"/>
      <c r="R29" s="873"/>
      <c r="S29" s="873"/>
      <c r="T29" s="984">
        <f>'別紙様式2-2（処遇改善加算　個表）'!L6</f>
        <v>184137750</v>
      </c>
      <c r="U29" s="985"/>
      <c r="V29" s="985"/>
      <c r="W29" s="985"/>
      <c r="X29" s="985"/>
      <c r="Y29" s="986"/>
      <c r="Z29" s="411" t="s">
        <v>262</v>
      </c>
      <c r="AA29" s="118" t="s">
        <v>265</v>
      </c>
      <c r="AB29" s="906" t="str">
        <f>IF(H7="", "", IFERROR(IF(T30&gt;=T29,"○","×"),""))</f>
        <v>○</v>
      </c>
      <c r="AC29" s="426"/>
      <c r="AD29" s="427"/>
      <c r="AE29" s="427"/>
      <c r="AF29" s="427"/>
      <c r="AG29" s="427"/>
      <c r="AH29" s="427"/>
      <c r="AI29" s="427"/>
      <c r="AJ29" s="427"/>
      <c r="AK29" s="427"/>
      <c r="AL29" s="61"/>
      <c r="AM29" s="877" t="s">
        <v>279</v>
      </c>
      <c r="AN29" s="878"/>
      <c r="AO29" s="878"/>
      <c r="AP29" s="878"/>
      <c r="AQ29" s="878"/>
      <c r="AR29" s="878"/>
      <c r="AS29" s="878"/>
      <c r="AT29" s="878"/>
      <c r="AU29" s="878"/>
      <c r="AV29" s="878"/>
      <c r="AW29" s="878"/>
      <c r="AX29" s="878"/>
      <c r="AY29" s="879"/>
    </row>
    <row r="30" spans="1:51" ht="28.5" customHeight="1" thickBot="1">
      <c r="A30" s="61"/>
      <c r="B30" s="425" t="s">
        <v>263</v>
      </c>
      <c r="C30" s="901" t="s">
        <v>280</v>
      </c>
      <c r="D30" s="901"/>
      <c r="E30" s="901"/>
      <c r="F30" s="901"/>
      <c r="G30" s="901"/>
      <c r="H30" s="901"/>
      <c r="I30" s="901"/>
      <c r="J30" s="901"/>
      <c r="K30" s="901"/>
      <c r="L30" s="901"/>
      <c r="M30" s="901"/>
      <c r="N30" s="901"/>
      <c r="O30" s="901"/>
      <c r="P30" s="901"/>
      <c r="Q30" s="901"/>
      <c r="R30" s="901"/>
      <c r="S30" s="901"/>
      <c r="T30" s="918">
        <v>220000000</v>
      </c>
      <c r="U30" s="919"/>
      <c r="V30" s="919"/>
      <c r="W30" s="919"/>
      <c r="X30" s="919"/>
      <c r="Y30" s="920"/>
      <c r="Z30" s="408" t="s">
        <v>262</v>
      </c>
      <c r="AA30" s="118" t="s">
        <v>265</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272</v>
      </c>
      <c r="C33" s="929" t="s">
        <v>281</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282</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2" customHeight="1" thickBot="1">
      <c r="A36" s="61"/>
      <c r="B36" s="872" t="s">
        <v>283</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1" t="s">
        <v>284</v>
      </c>
      <c r="D37" s="1051"/>
      <c r="E37" s="1051"/>
      <c r="F37" s="1051"/>
      <c r="G37" s="1051"/>
      <c r="H37" s="1051"/>
      <c r="I37" s="1051"/>
      <c r="J37" s="1051"/>
      <c r="K37" s="1051"/>
      <c r="L37" s="1051"/>
      <c r="M37" s="1051"/>
      <c r="N37" s="1051"/>
      <c r="O37" s="1051"/>
      <c r="P37" s="1051"/>
      <c r="Q37" s="1051"/>
      <c r="R37" s="1051"/>
      <c r="S37" s="1052"/>
      <c r="T37" s="931">
        <f>'別紙様式2-2（処遇改善加算　個表）'!L7</f>
        <v>13460400</v>
      </c>
      <c r="U37" s="932"/>
      <c r="V37" s="932"/>
      <c r="W37" s="932"/>
      <c r="X37" s="932"/>
      <c r="Y37" s="433" t="s">
        <v>262</v>
      </c>
      <c r="Z37" s="434" t="s">
        <v>265</v>
      </c>
      <c r="AA37" s="435"/>
      <c r="AB37" s="61"/>
      <c r="AC37" s="61"/>
      <c r="AD37" s="61"/>
      <c r="AE37" s="61"/>
      <c r="AF37" s="61"/>
      <c r="AG37" s="61" t="s">
        <v>265</v>
      </c>
      <c r="AH37" s="436" t="str">
        <f>IF(T38&lt;T37,"×","")</f>
        <v/>
      </c>
      <c r="AI37" s="61"/>
      <c r="AJ37" s="61"/>
      <c r="AK37" s="61"/>
      <c r="AL37" s="61"/>
      <c r="AM37" s="933" t="s">
        <v>285</v>
      </c>
      <c r="AN37" s="934"/>
      <c r="AO37" s="934"/>
      <c r="AP37" s="934"/>
      <c r="AQ37" s="934"/>
      <c r="AR37" s="934"/>
      <c r="AS37" s="934"/>
      <c r="AT37" s="934"/>
      <c r="AU37" s="934"/>
      <c r="AV37" s="934"/>
      <c r="AW37" s="934"/>
      <c r="AX37" s="934"/>
      <c r="AY37" s="935"/>
    </row>
    <row r="38" spans="1:56" ht="19.8" customHeight="1" thickBot="1">
      <c r="A38" s="61"/>
      <c r="B38" s="630" t="s">
        <v>263</v>
      </c>
      <c r="C38" s="893" t="s">
        <v>286</v>
      </c>
      <c r="D38" s="893"/>
      <c r="E38" s="893"/>
      <c r="F38" s="893"/>
      <c r="G38" s="893"/>
      <c r="H38" s="893"/>
      <c r="I38" s="893"/>
      <c r="J38" s="893"/>
      <c r="K38" s="893"/>
      <c r="L38" s="893"/>
      <c r="M38" s="893"/>
      <c r="N38" s="893"/>
      <c r="O38" s="893"/>
      <c r="P38" s="893"/>
      <c r="Q38" s="893"/>
      <c r="R38" s="893"/>
      <c r="S38" s="1053"/>
      <c r="T38" s="912">
        <v>13460400</v>
      </c>
      <c r="U38" s="913"/>
      <c r="V38" s="913"/>
      <c r="W38" s="913"/>
      <c r="X38" s="914"/>
      <c r="Y38" s="437" t="s">
        <v>262</v>
      </c>
      <c r="Z38" s="36"/>
      <c r="AA38" s="438" t="s">
        <v>287</v>
      </c>
      <c r="AB38" s="1055">
        <f>IFERROR(T39/T37*100,0)</f>
        <v>74.291997266054494</v>
      </c>
      <c r="AC38" s="1056"/>
      <c r="AD38" s="1057"/>
      <c r="AE38" s="439" t="s">
        <v>288</v>
      </c>
      <c r="AF38" s="439" t="s">
        <v>289</v>
      </c>
      <c r="AG38" s="61" t="s">
        <v>265</v>
      </c>
      <c r="AH38" s="409" t="str">
        <f>IF(OR(T37=0, T37=""),"",(IF(AND(AB38&gt;=200/3, T38&gt;=T39),"○","×")))</f>
        <v>○</v>
      </c>
      <c r="AI38" s="419"/>
      <c r="AJ38" s="419"/>
      <c r="AK38" s="419"/>
      <c r="AL38" s="61"/>
      <c r="AM38" s="874" t="s">
        <v>290</v>
      </c>
      <c r="AN38" s="875"/>
      <c r="AO38" s="875"/>
      <c r="AP38" s="875"/>
      <c r="AQ38" s="875"/>
      <c r="AR38" s="875"/>
      <c r="AS38" s="875"/>
      <c r="AT38" s="875"/>
      <c r="AU38" s="875"/>
      <c r="AV38" s="875"/>
      <c r="AW38" s="875"/>
      <c r="AX38" s="875"/>
      <c r="AY38" s="876"/>
    </row>
    <row r="39" spans="1:56" ht="19.95" customHeight="1" thickBot="1">
      <c r="A39" s="61"/>
      <c r="B39" s="440"/>
      <c r="C39" s="921" t="s">
        <v>291</v>
      </c>
      <c r="D39" s="922"/>
      <c r="E39" s="922"/>
      <c r="F39" s="922"/>
      <c r="G39" s="922"/>
      <c r="H39" s="922"/>
      <c r="I39" s="922"/>
      <c r="J39" s="922"/>
      <c r="K39" s="922"/>
      <c r="L39" s="922"/>
      <c r="M39" s="922"/>
      <c r="N39" s="922"/>
      <c r="O39" s="922"/>
      <c r="P39" s="922"/>
      <c r="Q39" s="922"/>
      <c r="R39" s="922"/>
      <c r="S39" s="922"/>
      <c r="T39" s="925">
        <v>10000000</v>
      </c>
      <c r="U39" s="926"/>
      <c r="V39" s="926"/>
      <c r="W39" s="926"/>
      <c r="X39" s="927"/>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3"/>
      <c r="D40" s="924"/>
      <c r="E40" s="924"/>
      <c r="F40" s="924"/>
      <c r="G40" s="924"/>
      <c r="H40" s="924"/>
      <c r="I40" s="924"/>
      <c r="J40" s="924"/>
      <c r="K40" s="924"/>
      <c r="L40" s="924"/>
      <c r="M40" s="924"/>
      <c r="N40" s="924"/>
      <c r="O40" s="924"/>
      <c r="P40" s="924"/>
      <c r="Q40" s="924"/>
      <c r="R40" s="924"/>
      <c r="S40" s="924"/>
      <c r="T40" s="447" t="s">
        <v>287</v>
      </c>
      <c r="U40" s="928">
        <f>T39/12</f>
        <v>833333.33333333337</v>
      </c>
      <c r="V40" s="928"/>
      <c r="W40" s="928"/>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3"/>
      <c r="AO42" s="1043"/>
      <c r="AP42" s="1043"/>
      <c r="AQ42" s="1043"/>
      <c r="AR42" s="1043"/>
      <c r="AS42" s="1043"/>
      <c r="AT42" s="1043"/>
      <c r="AU42" s="1043"/>
      <c r="AV42" s="1043"/>
      <c r="AW42" s="1043"/>
      <c r="AX42" s="1043"/>
      <c r="AY42" s="1044"/>
      <c r="BA42" s="1040" t="s">
        <v>293</v>
      </c>
      <c r="BB42" s="1040"/>
      <c r="BC42" s="1040"/>
      <c r="BD42" s="1040"/>
    </row>
    <row r="43" spans="1:56" s="29" customFormat="1" ht="18" customHeight="1" thickBot="1">
      <c r="A43" s="62"/>
      <c r="B43" s="872" t="s">
        <v>294</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295</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3"/>
      <c r="AO45" s="1043"/>
      <c r="AP45" s="1043"/>
      <c r="AQ45" s="1043"/>
      <c r="AR45" s="1043"/>
      <c r="AS45" s="1043"/>
      <c r="AT45" s="1043"/>
      <c r="AU45" s="1043"/>
      <c r="AV45" s="1043"/>
      <c r="AW45" s="1043"/>
      <c r="AX45" s="1043"/>
      <c r="AY45" s="1044"/>
      <c r="BA45" s="1040" t="s">
        <v>296</v>
      </c>
      <c r="BB45" s="1040"/>
      <c r="BC45" s="1040"/>
      <c r="BD45" s="1040"/>
    </row>
    <row r="46" spans="1:56" s="29" customFormat="1" ht="18" customHeight="1" thickBot="1">
      <c r="A46" s="62"/>
      <c r="B46" s="993" t="s">
        <v>297</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46</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298</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299</v>
      </c>
      <c r="BB48" s="987"/>
      <c r="BC48" s="987"/>
      <c r="BD48" s="987"/>
    </row>
    <row r="49" spans="1:56" ht="18" customHeight="1" thickBot="1">
      <c r="A49" s="61"/>
      <c r="B49" s="998" t="s">
        <v>300</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45</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303</v>
      </c>
      <c r="AN52" s="875"/>
      <c r="AO52" s="875"/>
      <c r="AP52" s="875"/>
      <c r="AQ52" s="875"/>
      <c r="AR52" s="875"/>
      <c r="AS52" s="875"/>
      <c r="AT52" s="875"/>
      <c r="AU52" s="875"/>
      <c r="AV52" s="875"/>
      <c r="AW52" s="875"/>
      <c r="AX52" s="875"/>
      <c r="AY52" s="876"/>
      <c r="BA52" s="450"/>
      <c r="BB52" s="450"/>
      <c r="BC52" s="450"/>
    </row>
    <row r="53" spans="1:56" s="29" customFormat="1" ht="19.95"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71" t="s">
        <v>306</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307</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289</v>
      </c>
      <c r="AL56" s="62"/>
      <c r="AM56" s="845" t="s">
        <v>308</v>
      </c>
      <c r="AN56" s="846"/>
      <c r="AO56" s="846"/>
      <c r="AP56" s="846"/>
      <c r="AQ56" s="846"/>
      <c r="AR56" s="846"/>
      <c r="AS56" s="846"/>
      <c r="AT56" s="846"/>
      <c r="AU56" s="846"/>
      <c r="AV56" s="846"/>
      <c r="AW56" s="846"/>
      <c r="AX56" s="846"/>
      <c r="AY56" s="847"/>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309</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310</v>
      </c>
      <c r="BB58" s="987"/>
      <c r="BC58" s="987"/>
      <c r="BD58" s="987"/>
    </row>
    <row r="59" spans="1:56" ht="18" customHeight="1" thickBot="1">
      <c r="A59" s="61"/>
      <c r="B59" s="993" t="s">
        <v>311</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v>
      </c>
      <c r="AL59" s="61"/>
      <c r="AM59" s="61"/>
      <c r="AN59" s="61"/>
      <c r="AO59" s="61"/>
      <c r="AP59" s="61"/>
      <c r="AQ59" s="61"/>
      <c r="AR59" s="61"/>
      <c r="AS59" s="61"/>
      <c r="AT59" s="61"/>
      <c r="AU59" s="61"/>
      <c r="AV59" s="61"/>
      <c r="AW59" s="61"/>
      <c r="AX59" s="61"/>
      <c r="AY59" s="61"/>
      <c r="BA59" s="1048">
        <f>COUNTIF('別紙様式2-2（処遇改善加算　個表）'!P:P, "処遇改善加算Ⅰ")</f>
        <v>44</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6" t="s">
        <v>312</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313</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314</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該当</v>
      </c>
      <c r="AJ65" s="830"/>
      <c r="AK65" s="831"/>
      <c r="AL65" s="62"/>
      <c r="AM65" s="321"/>
      <c r="AN65" s="321"/>
      <c r="AO65" s="321"/>
      <c r="AP65" s="321"/>
      <c r="AQ65" s="321"/>
      <c r="AR65" s="321"/>
      <c r="AS65" s="321"/>
      <c r="AT65" s="321"/>
      <c r="AU65" s="321"/>
      <c r="AV65" s="321"/>
      <c r="AW65" s="321"/>
      <c r="AX65" s="321"/>
      <c r="AY65" s="321"/>
    </row>
    <row r="66" spans="1:53" ht="45.6" customHeight="1">
      <c r="A66" s="61"/>
      <c r="B66" s="479" t="s">
        <v>316</v>
      </c>
      <c r="C66" s="832" t="s">
        <v>317</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該当</v>
      </c>
      <c r="AJ68" s="834"/>
      <c r="AK68" s="835"/>
      <c r="AL68" s="62"/>
      <c r="AM68" s="62"/>
      <c r="AN68" s="62"/>
      <c r="AO68" s="61"/>
      <c r="AP68" s="62"/>
      <c r="AQ68" s="62"/>
      <c r="AR68" s="62"/>
      <c r="AS68" s="62"/>
      <c r="AT68" s="62"/>
      <c r="AU68" s="62"/>
      <c r="AV68" s="62"/>
      <c r="AW68" s="62"/>
      <c r="AX68" s="62"/>
      <c r="AY68" s="62"/>
    </row>
    <row r="69" spans="1:53" ht="43.95" customHeight="1">
      <c r="A69" s="61"/>
      <c r="B69" s="479" t="s">
        <v>316</v>
      </c>
      <c r="C69" s="832" t="s">
        <v>319</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4" t="s">
        <v>320</v>
      </c>
      <c r="C71" s="865"/>
      <c r="D71" s="866"/>
      <c r="E71" s="823" t="s">
        <v>321</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322</v>
      </c>
    </row>
    <row r="72" spans="1:53" ht="15" customHeight="1">
      <c r="A72" s="61"/>
      <c r="B72" s="725" t="s">
        <v>323</v>
      </c>
      <c r="C72" s="726"/>
      <c r="D72" s="726"/>
      <c r="E72" s="819"/>
      <c r="F72" s="820"/>
      <c r="G72" s="836" t="s">
        <v>324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！この区分（４項目）から２つ以上の取組が選択されていません。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325</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326</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327</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2646</v>
      </c>
      <c r="C76" s="726"/>
      <c r="D76" s="726"/>
      <c r="E76" s="819"/>
      <c r="F76" s="820"/>
      <c r="G76" s="836" t="s">
        <v>328</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！この区分（４項目）から２つ以上の取組が選択されていません。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329</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330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331</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332</v>
      </c>
      <c r="C80" s="726"/>
      <c r="D80" s="726"/>
      <c r="E80" s="819"/>
      <c r="F80" s="820"/>
      <c r="G80" s="897" t="s">
        <v>333</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！この区分（４項目）から２つ以上の取組が選択されていません。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2" customHeight="1" thickBot="1">
      <c r="A81" s="61"/>
      <c r="B81" s="867"/>
      <c r="C81" s="868"/>
      <c r="D81" s="868"/>
      <c r="E81" s="821"/>
      <c r="F81" s="822"/>
      <c r="G81" s="839" t="s">
        <v>334</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2" customHeight="1">
      <c r="A82" s="61"/>
      <c r="B82" s="867"/>
      <c r="C82" s="868"/>
      <c r="D82" s="868"/>
      <c r="E82" s="821"/>
      <c r="F82" s="822"/>
      <c r="G82" s="839" t="s">
        <v>335</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336</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337</v>
      </c>
      <c r="C84" s="726"/>
      <c r="D84" s="726"/>
      <c r="E84" s="819"/>
      <c r="F84" s="820"/>
      <c r="G84" s="836" t="s">
        <v>338</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！この区分（４項目）から２つ以上の取組が選択されていません。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339</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2" customHeight="1">
      <c r="A86" s="61"/>
      <c r="B86" s="867"/>
      <c r="C86" s="868"/>
      <c r="D86" s="868"/>
      <c r="E86" s="821"/>
      <c r="F86" s="822"/>
      <c r="G86" s="839" t="s">
        <v>340</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341</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2" customHeight="1" thickBot="1">
      <c r="A88" s="61"/>
      <c r="B88" s="725" t="s">
        <v>342</v>
      </c>
      <c r="C88" s="726"/>
      <c r="D88" s="726"/>
      <c r="E88" s="819"/>
      <c r="F88" s="820"/>
      <c r="G88" s="1039" t="s">
        <v>343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IF(AND(AI65="該当", AND(E88="",E89= "")), "！⑰又は⑱の取組は必須です。",  "")</f>
        <v>！⑰又は⑱の取組は必須です。</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344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345</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！この区分（８項目）から３つ以上の取組が選択されていません。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346</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347</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2" customHeight="1">
      <c r="A93" s="61"/>
      <c r="B93" s="867"/>
      <c r="C93" s="868"/>
      <c r="D93" s="868"/>
      <c r="E93" s="821"/>
      <c r="F93" s="822"/>
      <c r="G93" s="839" t="s">
        <v>348</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2" customHeight="1">
      <c r="A94" s="61"/>
      <c r="B94" s="867"/>
      <c r="C94" s="868"/>
      <c r="D94" s="868"/>
      <c r="E94" s="821"/>
      <c r="F94" s="822"/>
      <c r="G94" s="839" t="s">
        <v>349</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2" customHeight="1" thickBot="1">
      <c r="A95" s="61"/>
      <c r="B95" s="869"/>
      <c r="C95" s="870"/>
      <c r="D95" s="870"/>
      <c r="E95" s="821"/>
      <c r="F95" s="822"/>
      <c r="G95" s="895" t="s">
        <v>350</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351</v>
      </c>
      <c r="C96" s="726"/>
      <c r="D96" s="726"/>
      <c r="E96" s="819"/>
      <c r="F96" s="820"/>
      <c r="G96" s="836" t="s">
        <v>352</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！この区分（４項目）から２つ以上の取組が選択されていません。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353</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354</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355</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5" t="s">
        <v>356</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9" t="s">
        <v>357</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358</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359</v>
      </c>
      <c r="C103" s="888"/>
      <c r="D103" s="888"/>
      <c r="E103" s="889" t="b">
        <v>0</v>
      </c>
      <c r="F103" s="583"/>
      <c r="G103" s="893" t="s">
        <v>360</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5" customHeight="1" thickBot="1">
      <c r="A104" s="485"/>
      <c r="B104" s="890"/>
      <c r="C104" s="891"/>
      <c r="D104" s="891"/>
      <c r="E104" s="892" t="b">
        <v>0</v>
      </c>
      <c r="F104" s="582"/>
      <c r="G104" s="883" t="s">
        <v>361</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364</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365</v>
      </c>
      <c r="AF108" s="1034"/>
      <c r="AG108" s="1034"/>
      <c r="AH108" s="1034"/>
      <c r="AI108" s="1034"/>
      <c r="AJ108" s="1035"/>
      <c r="AK108" s="409" t="str">
        <f>IF(H7="", "", IF(AND(BA109=TRUE,OR(Q18=0,BA110=TRUE),BA111=TRUE,BA112=TRUE, BA114=TRUE, BA113=TRUE,BA115=TRUE),"○","×"))</f>
        <v>○</v>
      </c>
      <c r="AL108" s="61"/>
      <c r="AM108" s="842" t="s">
        <v>366</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367</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368</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7" t="s">
        <v>369</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2" t="s">
        <v>370</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22" t="s">
        <v>372</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373</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22" t="s">
        <v>374</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12" t="s">
        <v>376</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377</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2" t="s">
        <v>378</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373</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6" t="s">
        <v>381</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382</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1">
        <v>7</v>
      </c>
      <c r="F124" s="862"/>
      <c r="G124" s="46" t="s">
        <v>384</v>
      </c>
      <c r="H124" s="861">
        <v>4</v>
      </c>
      <c r="I124" s="862"/>
      <c r="J124" s="46" t="s">
        <v>385</v>
      </c>
      <c r="K124" s="861">
        <v>1</v>
      </c>
      <c r="L124" s="862"/>
      <c r="M124" s="46" t="s">
        <v>386</v>
      </c>
      <c r="N124" s="41"/>
      <c r="O124" s="863" t="s">
        <v>254</v>
      </c>
      <c r="P124" s="863"/>
      <c r="Q124" s="863"/>
      <c r="R124" s="1016" t="str">
        <f>IF(H7="","",H7)</f>
        <v>○○ケアサービス</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21" t="s">
        <v>387</v>
      </c>
      <c r="O125" s="1021"/>
      <c r="P125" s="1021"/>
      <c r="Q125" s="1021"/>
      <c r="R125" s="848" t="s">
        <v>27</v>
      </c>
      <c r="S125" s="848"/>
      <c r="T125" s="849" t="str">
        <f>IF(基本情報入力シート!L26="", "", 基本情報入力シート!L26)</f>
        <v>代表取締役</v>
      </c>
      <c r="U125" s="849"/>
      <c r="V125" s="849"/>
      <c r="W125" s="849"/>
      <c r="X125" s="849"/>
      <c r="Y125" s="1020" t="s">
        <v>29</v>
      </c>
      <c r="Z125" s="1020"/>
      <c r="AA125" s="849" t="str">
        <f>IF(基本情報入力シート!L27="", "", 基本情報入力シート!L27)</f>
        <v>厚労 花子</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50" t="s">
        <v>392</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393</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50" t="s">
        <v>394</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9" t="s">
        <v>396</v>
      </c>
      <c r="D136" s="1010"/>
      <c r="E136" s="1010"/>
      <c r="F136" s="1010"/>
      <c r="G136" s="1010"/>
      <c r="H136" s="1010"/>
      <c r="I136" s="1011"/>
      <c r="J136" s="1002" t="s">
        <v>397</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9" t="s">
        <v>399</v>
      </c>
      <c r="D137" s="1010"/>
      <c r="E137" s="1010"/>
      <c r="F137" s="1010"/>
      <c r="G137" s="1010"/>
      <c r="H137" s="1010"/>
      <c r="I137" s="1011"/>
      <c r="J137" s="1002" t="s">
        <v>400</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6" t="s">
        <v>403</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5" t="s">
        <v>405</v>
      </c>
      <c r="D139" s="855"/>
      <c r="E139" s="855"/>
      <c r="F139" s="855"/>
      <c r="G139" s="855"/>
      <c r="H139" s="855"/>
      <c r="I139" s="855"/>
      <c r="J139" s="856" t="s">
        <v>406</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5" t="s">
        <v>408</v>
      </c>
      <c r="D140" s="855"/>
      <c r="E140" s="855"/>
      <c r="F140" s="855"/>
      <c r="G140" s="855"/>
      <c r="H140" s="855"/>
      <c r="I140" s="855"/>
      <c r="J140" s="856" t="s">
        <v>409</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5" t="s">
        <v>411</v>
      </c>
      <c r="D141" s="855"/>
      <c r="E141" s="855"/>
      <c r="F141" s="855"/>
      <c r="G141" s="855"/>
      <c r="H141" s="855"/>
      <c r="I141" s="855"/>
      <c r="J141" s="1002" t="s">
        <v>412</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4" t="s">
        <v>413</v>
      </c>
      <c r="C142" s="855" t="s">
        <v>414</v>
      </c>
      <c r="D142" s="855"/>
      <c r="E142" s="855"/>
      <c r="F142" s="855"/>
      <c r="G142" s="855"/>
      <c r="H142" s="855"/>
      <c r="I142" s="855"/>
      <c r="J142" s="856" t="s">
        <v>415</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416</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50" t="s">
        <v>417</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272</v>
      </c>
      <c r="C146" s="851" t="s">
        <v>418</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3" t="s">
        <v>419</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AD12" sqref="AD12:AD15"/>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219" t="s">
        <v>254</v>
      </c>
      <c r="B3" s="1219"/>
      <c r="C3" s="1220"/>
      <c r="D3" s="1221" t="str">
        <f>IF(基本情報入力シート!L22="","",基本情報入力シート!L22)</f>
        <v>○○ケアサービス</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4" t="s">
        <v>422</v>
      </c>
      <c r="B5" s="1225"/>
      <c r="C5" s="1225"/>
      <c r="D5" s="1225"/>
      <c r="E5" s="1225"/>
      <c r="F5" s="1225"/>
      <c r="G5" s="1225"/>
      <c r="H5" s="1225"/>
      <c r="I5" s="1225"/>
      <c r="J5" s="1225"/>
      <c r="K5" s="1225"/>
      <c r="L5" s="1182">
        <f>IFERROR(SUM(AD:AD),"")</f>
        <v>551469600</v>
      </c>
      <c r="M5" s="1182"/>
      <c r="N5" s="348" t="s">
        <v>262</v>
      </c>
      <c r="O5" s="339"/>
      <c r="P5" s="319"/>
      <c r="Q5" s="320"/>
      <c r="R5" s="278"/>
      <c r="S5" s="321"/>
      <c r="T5" s="322"/>
      <c r="U5" s="322"/>
      <c r="V5" s="322"/>
      <c r="W5" s="322"/>
      <c r="X5" s="322"/>
      <c r="Y5" s="322"/>
      <c r="Z5" s="322"/>
      <c r="AA5" s="322"/>
      <c r="AB5" s="322"/>
      <c r="AC5" s="322"/>
      <c r="AD5" s="323"/>
      <c r="AE5" s="1168" t="s">
        <v>423</v>
      </c>
      <c r="AF5" s="1169"/>
      <c r="AG5" s="1169"/>
      <c r="AH5" s="1169"/>
      <c r="AI5" s="1169"/>
      <c r="AJ5" s="1170"/>
      <c r="AK5" s="349">
        <f>SUM(AK12:AK411)</f>
        <v>18</v>
      </c>
      <c r="AL5" s="279"/>
      <c r="AM5" s="346"/>
      <c r="AN5" s="350"/>
      <c r="AO5" s="350"/>
      <c r="AP5" s="350"/>
      <c r="BC5" s="329"/>
      <c r="BD5"/>
      <c r="BE5"/>
      <c r="BF5"/>
      <c r="BG5"/>
    </row>
    <row r="6" spans="1:60" ht="35.25" customHeight="1" thickBot="1">
      <c r="A6" s="351"/>
      <c r="B6" s="1226" t="s">
        <v>424</v>
      </c>
      <c r="C6" s="1225"/>
      <c r="D6" s="1225"/>
      <c r="E6" s="1225"/>
      <c r="F6" s="1225"/>
      <c r="G6" s="1225"/>
      <c r="H6" s="1225"/>
      <c r="I6" s="1225"/>
      <c r="J6" s="1225"/>
      <c r="K6" s="1225"/>
      <c r="L6" s="1182">
        <f>IFERROR(SUM(AE:AE),"")</f>
        <v>184137750</v>
      </c>
      <c r="M6" s="1182"/>
      <c r="N6" s="348" t="s">
        <v>262</v>
      </c>
      <c r="O6" s="318"/>
      <c r="P6" s="319"/>
      <c r="Q6" s="320"/>
      <c r="R6" s="278"/>
      <c r="S6" s="321"/>
      <c r="T6" s="322"/>
      <c r="U6" s="322"/>
      <c r="V6" s="322"/>
      <c r="W6" s="322"/>
      <c r="X6" s="322"/>
      <c r="Y6" s="322"/>
      <c r="Z6" s="322"/>
      <c r="AA6" s="322"/>
      <c r="AB6" s="322"/>
      <c r="AC6" s="322"/>
      <c r="AD6" s="323"/>
      <c r="AE6" s="1168" t="s">
        <v>425</v>
      </c>
      <c r="AF6" s="1169"/>
      <c r="AG6" s="1169"/>
      <c r="AH6" s="1169"/>
      <c r="AI6" s="1169"/>
      <c r="AJ6" s="1170"/>
      <c r="AK6" s="352">
        <f>SUM(AV:AV)</f>
        <v>18</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426</v>
      </c>
      <c r="C7" s="1225"/>
      <c r="D7" s="1225"/>
      <c r="E7" s="1225"/>
      <c r="F7" s="1225"/>
      <c r="G7" s="1225"/>
      <c r="H7" s="1225"/>
      <c r="I7" s="1225"/>
      <c r="J7" s="1225"/>
      <c r="K7" s="1225"/>
      <c r="L7" s="1182">
        <f>IFERROR(SUM(AG:AG),"")</f>
        <v>13460400</v>
      </c>
      <c r="M7" s="1182"/>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427</v>
      </c>
      <c r="AP7" s="1207"/>
      <c r="AT7" s="356"/>
      <c r="AU7" s="1167"/>
      <c r="AV7" s="1167"/>
      <c r="AW7" s="1167"/>
      <c r="AX7" s="1167"/>
      <c r="AY7" s="1167"/>
      <c r="AZ7" s="1167"/>
      <c r="BA7" s="1167"/>
      <c r="BB7" s="357"/>
      <c r="BC7" s="1167"/>
      <c r="BD7" s="1167"/>
      <c r="BE7" s="1167"/>
      <c r="BF7" s="1167"/>
      <c r="BG7" s="1167"/>
    </row>
    <row r="8" spans="1:60" ht="35.25" customHeight="1" thickBot="1">
      <c r="A8" s="1205" t="s">
        <v>428</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v>
      </c>
      <c r="AF9" s="1178"/>
      <c r="AG9" s="1179" t="str">
        <f>IF(D3="", "", IFERROR(IF(COUNTIF(AR:AR,"未入力")=0,"○","×"),""))</f>
        <v>○</v>
      </c>
      <c r="AH9" s="1180"/>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5"/>
      <c r="B10" s="1183" t="s">
        <v>432</v>
      </c>
      <c r="C10" s="1184"/>
      <c r="D10" s="1184"/>
      <c r="E10" s="1184"/>
      <c r="F10" s="1185"/>
      <c r="G10" s="1189" t="s">
        <v>49</v>
      </c>
      <c r="H10" s="1191" t="s">
        <v>50</v>
      </c>
      <c r="I10" s="1191"/>
      <c r="J10" s="1192" t="s">
        <v>433</v>
      </c>
      <c r="K10" s="1194" t="s">
        <v>52</v>
      </c>
      <c r="L10" s="1196" t="s">
        <v>434</v>
      </c>
      <c r="M10" s="1171" t="s">
        <v>435</v>
      </c>
      <c r="N10" s="1173" t="s">
        <v>436</v>
      </c>
      <c r="O10" s="1175" t="s">
        <v>437</v>
      </c>
      <c r="P10" s="1217" t="s">
        <v>438</v>
      </c>
      <c r="Q10" s="1213" t="s">
        <v>439</v>
      </c>
      <c r="R10" s="1200" t="s">
        <v>440</v>
      </c>
      <c r="S10" s="1208"/>
      <c r="T10" s="1208"/>
      <c r="U10" s="1208"/>
      <c r="V10" s="1208"/>
      <c r="W10" s="1208"/>
      <c r="X10" s="1208"/>
      <c r="Y10" s="1208"/>
      <c r="Z10" s="1208"/>
      <c r="AA10" s="1208"/>
      <c r="AB10" s="1208"/>
      <c r="AC10" s="1209"/>
      <c r="AD10" s="1200" t="s">
        <v>441</v>
      </c>
      <c r="AE10" s="1202" t="s">
        <v>442</v>
      </c>
      <c r="AF10" s="1203"/>
      <c r="AG10" s="1204" t="s">
        <v>443</v>
      </c>
      <c r="AH10" s="1203"/>
      <c r="AI10" s="372" t="s">
        <v>444</v>
      </c>
      <c r="AJ10" s="372" t="s">
        <v>445</v>
      </c>
      <c r="AK10" s="372" t="s">
        <v>446</v>
      </c>
      <c r="AL10" s="373" t="s">
        <v>447</v>
      </c>
      <c r="AM10" s="1198" t="s">
        <v>448</v>
      </c>
      <c r="AN10" s="374"/>
      <c r="AO10" s="1231" t="s">
        <v>449</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450</v>
      </c>
      <c r="I11" s="376" t="s">
        <v>451</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452</v>
      </c>
      <c r="AF11" s="378" t="s">
        <v>453</v>
      </c>
      <c r="AG11" s="378" t="s">
        <v>454</v>
      </c>
      <c r="AH11" s="379" t="s">
        <v>455</v>
      </c>
      <c r="AI11" s="379" t="s">
        <v>456</v>
      </c>
      <c r="AJ11" s="380" t="s">
        <v>457</v>
      </c>
      <c r="AK11" s="380" t="s">
        <v>458</v>
      </c>
      <c r="AL11" s="595" t="s">
        <v>459</v>
      </c>
      <c r="AM11" s="1199"/>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4">
        <v>1</v>
      </c>
      <c r="B12" s="1158" t="str">
        <f>IF(基本情報入力シート!B40="","",基本情報入力シート!B40)</f>
        <v>1111111111</v>
      </c>
      <c r="C12" s="1159"/>
      <c r="D12" s="1159"/>
      <c r="E12" s="1159"/>
      <c r="F12" s="1159"/>
      <c r="G12" s="1164" t="str">
        <f>IF(基本情報入力シート!L40="", "", 基本情報入力シート!L40)</f>
        <v>東京都</v>
      </c>
      <c r="H12" s="1164" t="str">
        <f>IF(基本情報入力シート!Q40="", "", 基本情報入力シート!Q40)</f>
        <v>東京都</v>
      </c>
      <c r="I12" s="1164" t="str">
        <f>IF(基本情報入力シート!V40="", "", 基本情報入力シート!V40)</f>
        <v>千代田区</v>
      </c>
      <c r="J12" s="1164" t="str">
        <f>IF(基本情報入力シート!W40="", "", 基本情報入力シート!W40)</f>
        <v>○○ホームヘルプ</v>
      </c>
      <c r="K12" s="1164" t="str">
        <f>IF(基本情報入力シート!X40="", "", 基本情報入力シート!X40)</f>
        <v>訪問介護</v>
      </c>
      <c r="L12" s="1113">
        <f>IF(基本情報入力シート!AC40=0, "",基本情報入力シート!AC40)</f>
        <v>750000</v>
      </c>
      <c r="M12" s="1228">
        <f>IF(AND(基本情報入力シート!B40="",基本情報入力シート!AD40=""), "", 基本情報入力シート!AD40)</f>
        <v>11.4</v>
      </c>
      <c r="N12" s="1074" t="s">
        <v>471</v>
      </c>
      <c r="O12" s="1059">
        <f>IFERROR(VLOOKUP(K12,【参考】数式用２!$A$2:$AD$48,MATCH(N12,【参考】数式用２!$C$4:$AD$4,0)+2,0),"")</f>
        <v>0.245</v>
      </c>
      <c r="P12" s="1142" t="s">
        <v>471</v>
      </c>
      <c r="Q12" s="1145">
        <f>IFERROR(VLOOKUP(K12,【参考】数式用２!$A$2:$AC$48,MATCH(P12,【参考】数式用２!$C$4:$AC$4,0)+2,0),"")</f>
        <v>0.245</v>
      </c>
      <c r="R12" s="1148" t="s">
        <v>383</v>
      </c>
      <c r="S12" s="1151">
        <v>7</v>
      </c>
      <c r="T12" s="1068" t="s">
        <v>472</v>
      </c>
      <c r="U12" s="1151">
        <v>4</v>
      </c>
      <c r="V12" s="1068" t="s">
        <v>473</v>
      </c>
      <c r="W12" s="1151">
        <v>8</v>
      </c>
      <c r="X12" s="1068" t="s">
        <v>472</v>
      </c>
      <c r="Y12" s="1151">
        <v>3</v>
      </c>
      <c r="Z12" s="1068" t="s">
        <v>474</v>
      </c>
      <c r="AA12" s="1068" t="s">
        <v>287</v>
      </c>
      <c r="AB12" s="1068">
        <f>IF(S12&gt;=1,(W12*12+Y12)-(S12*12+U12)+1,"")</f>
        <v>12</v>
      </c>
      <c r="AC12" s="1071" t="s">
        <v>475</v>
      </c>
      <c r="AD12" s="1062">
        <f>IFERROR(ROUNDDOWN(ROUND(L12*Q12,0)*M12,0)*AB12,"")</f>
        <v>25137000</v>
      </c>
      <c r="AE12" s="1065">
        <f>IFERROR(ROUNDDOWN(ROUNDDOWN(ROUND(L12*VLOOKUP(K12,【参考】数式用２!$A$2:$AC$48,MATCH("処遇改善加算Ⅳ",【参考】数式用２!$C$4:$O$4,0)+2,0),0)*M12,0)*AB12*0.5,0), "")</f>
        <v>7438500</v>
      </c>
      <c r="AF12" s="1128" t="s">
        <v>45</v>
      </c>
      <c r="AG12" s="1062" t="str">
        <f>IF(AND(AQ12&lt;&gt;"対象外", P12&lt;&gt;""),ROUNDDOWN(ROUND(L12*VLOOKUP(K12,【参考】数式用２!$A$2:$K$48,MATCH("ベア加算あり",【参考】数式用２!$C$4:$K$4,0)+2,0),0)*M12,0)*AB12,"")</f>
        <v/>
      </c>
      <c r="AH12" s="1131"/>
      <c r="AI12" s="1128" t="s">
        <v>476</v>
      </c>
      <c r="AJ12" s="1128" t="s">
        <v>476</v>
      </c>
      <c r="AK12" s="1134">
        <v>1</v>
      </c>
      <c r="AL12" s="1137" t="s">
        <v>477</v>
      </c>
      <c r="AM12" s="693" t="str">
        <f>IF(Q12="","",IF(Q12&lt;O12,"！加算の要件上は問題ありませんが、令和６年度末の加算率と比較して、令和７年度の加算率が低くなっています。",""))</f>
        <v/>
      </c>
      <c r="AN12" s="385"/>
      <c r="AO12" s="1123" t="str">
        <f>IF(K12&lt;&gt;"","Q列に色付け","")</f>
        <v>Q列に色付け</v>
      </c>
      <c r="AP12" s="1140" t="str">
        <f>IF(AND(AE12&lt;&gt;0,AE12&lt;&gt;""),IF(AF12="○","入力済","未入力"),"")</f>
        <v>入力済</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41" t="str">
        <f>IF(AND(P12="処遇改善加算Ⅰ", AL12=""), "未入力","入力済")</f>
        <v>入力済</v>
      </c>
      <c r="AY12" s="1124" t="str">
        <f>G12</f>
        <v>東京都</v>
      </c>
      <c r="AZ12"/>
      <c r="BA12"/>
      <c r="BB12"/>
      <c r="BC12"/>
      <c r="BD12"/>
      <c r="BE12"/>
      <c r="BF12"/>
      <c r="BG12" s="387"/>
    </row>
    <row r="13" spans="1:60" ht="14.4"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2222222222</v>
      </c>
      <c r="C16" s="1108"/>
      <c r="D16" s="1108"/>
      <c r="E16" s="1108"/>
      <c r="F16" s="1108"/>
      <c r="G16" s="1108" t="str">
        <f>IF(基本情報入力シート!L41="", "",基本情報入力シート!L41)</f>
        <v>東京都</v>
      </c>
      <c r="H16" s="1108" t="str">
        <f>IF(基本情報入力シート!Q41="", "",基本情報入力シート!Q41)</f>
        <v>東京都</v>
      </c>
      <c r="I16" s="1108" t="str">
        <f>IF(基本情報入力シート!V41="", "",基本情報入力シート!V41)</f>
        <v>千代田区</v>
      </c>
      <c r="J16" s="1108" t="str">
        <f>IF(基本情報入力シート!W41="", "",基本情報入力シート!W41)</f>
        <v>××ホームヘルプ</v>
      </c>
      <c r="K16" s="1108" t="str">
        <f>IF(基本情報入力シート!X41="", "",基本情報入力シート!X41)</f>
        <v>訪問介護</v>
      </c>
      <c r="L16" s="1113">
        <f>IF(基本情報入力シート!AC41=0, "",基本情報入力シート!AC41)</f>
        <v>750000</v>
      </c>
      <c r="M16" s="1227">
        <f>IF(基本情報入力シート!AD41="", "",基本情報入力シート!AD41)</f>
        <v>11.4</v>
      </c>
      <c r="N16" s="1074" t="s">
        <v>478</v>
      </c>
      <c r="O16" s="1059">
        <f>IFERROR(VLOOKUP(K16,【参考】数式用２!$A$2:$AD$48,MATCH(N16,【参考】数式用２!$C$4:$AD$4,0)+2,0),"")</f>
        <v>0.224</v>
      </c>
      <c r="P16" s="1142" t="s">
        <v>478</v>
      </c>
      <c r="Q16" s="1145">
        <f>IFERROR(VLOOKUP(K16,【参考】数式用２!$A$2:$AC$48,MATCH(P16,【参考】数式用２!$C$4:$AC$4,0)+2,0),"")</f>
        <v>0.224</v>
      </c>
      <c r="R16" s="1148" t="s">
        <v>383</v>
      </c>
      <c r="S16" s="1151">
        <v>7</v>
      </c>
      <c r="T16" s="1068" t="s">
        <v>472</v>
      </c>
      <c r="U16" s="1151">
        <v>4</v>
      </c>
      <c r="V16" s="1068" t="s">
        <v>473</v>
      </c>
      <c r="W16" s="1151">
        <v>8</v>
      </c>
      <c r="X16" s="1068" t="s">
        <v>472</v>
      </c>
      <c r="Y16" s="1151">
        <v>3</v>
      </c>
      <c r="Z16" s="1068" t="s">
        <v>474</v>
      </c>
      <c r="AA16" s="1068" t="s">
        <v>287</v>
      </c>
      <c r="AB16" s="1068">
        <f>IF(S16&gt;=1,(W16*12+Y16)-(S16*12+U16)+1,"")</f>
        <v>12</v>
      </c>
      <c r="AC16" s="1071" t="s">
        <v>475</v>
      </c>
      <c r="AD16" s="1062">
        <f>IFERROR(ROUNDDOWN(ROUND(L16*Q16,0)*M16,0)*AB16,"")</f>
        <v>22982400</v>
      </c>
      <c r="AE16" s="1065">
        <f>IFERROR(ROUNDDOWN(ROUNDDOWN(ROUND(L16*VLOOKUP(K16,【参考】数式用２!$A$2:$AC$48,MATCH("処遇改善加算Ⅳ",【参考】数式用２!$C$4:$O$4,0)+2,0),0)*M16,0)*AB16*0.5,0), "")</f>
        <v>7438500</v>
      </c>
      <c r="AF16" s="1128" t="s">
        <v>45</v>
      </c>
      <c r="AG16" s="1062" t="str">
        <f>IF(AND(AQ16&lt;&gt;"対象外", P16&lt;&gt;""),ROUNDDOWN(ROUND(L16*VLOOKUP(K16,【参考】数式用２!$A$2:$K$48,MATCH("ベア加算あり",【参考】数式用２!$C$4:$K$4,0)+2,0),0)*M16,0)*AB16,"")</f>
        <v/>
      </c>
      <c r="AH16" s="1131"/>
      <c r="AI16" s="1128" t="s">
        <v>476</v>
      </c>
      <c r="AJ16" s="1128" t="s">
        <v>476</v>
      </c>
      <c r="AK16" s="1134">
        <v>1</v>
      </c>
      <c r="AL16" s="1137"/>
      <c r="AM16" s="693" t="str">
        <f t="shared" ref="AM16" si="0">IF(Q16="","",IF(Q16&lt;O16,"！加算の要件上は問題ありませんが、令和６年度末の加算率と比較して、令和７年度の加算率が低くなっています。",""))</f>
        <v/>
      </c>
      <c r="AN16" s="385"/>
      <c r="AO16" s="1123" t="str">
        <f>IF(K16&lt;&gt;"","Q列に色付け","")</f>
        <v>Q列に色付け</v>
      </c>
      <c r="AP16" s="1140" t="str">
        <f>IF(AND(AE16&lt;&gt;0,AE16&lt;&gt;""),IF(AF16="○","入力済","未入力"),"")</f>
        <v>入力済</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41" t="str">
        <f>IF(AND(P16="処遇改善加算Ⅰ", AL16=""), "未入力","入力済")</f>
        <v>入力済</v>
      </c>
      <c r="AY16" s="1123" t="str">
        <f>G16</f>
        <v>東京都</v>
      </c>
      <c r="AZ16"/>
      <c r="BA16"/>
      <c r="BB16"/>
      <c r="BC16"/>
      <c r="BD16"/>
      <c r="BE16"/>
      <c r="BF16"/>
      <c r="BG16"/>
    </row>
    <row r="17" spans="1:59" ht="14.4">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4">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3333333333</v>
      </c>
      <c r="C20" s="1108"/>
      <c r="D20" s="1108"/>
      <c r="E20" s="1108"/>
      <c r="F20" s="1108"/>
      <c r="G20" s="1108" t="str">
        <f>IF(基本情報入力シート!L42="", "",基本情報入力シート!L42)</f>
        <v>東京都</v>
      </c>
      <c r="H20" s="1108" t="str">
        <f>IF(基本情報入力シート!Q42="", "",基本情報入力シート!Q42)</f>
        <v>東京都</v>
      </c>
      <c r="I20" s="1108" t="str">
        <f>IF(基本情報入力シート!V42="", "",基本情報入力シート!V42)</f>
        <v>千代田区</v>
      </c>
      <c r="J20" s="1108" t="str">
        <f>IF(基本情報入力シート!W42="", "",基本情報入力シート!W42)</f>
        <v>△△ホームヘルプ</v>
      </c>
      <c r="K20" s="1108" t="str">
        <f>IF(基本情報入力シート!X42="", "",基本情報入力シート!X42)</f>
        <v>訪問介護</v>
      </c>
      <c r="L20" s="1113">
        <f>IF(基本情報入力シート!AC42=0, "",基本情報入力シート!AC42)</f>
        <v>750000</v>
      </c>
      <c r="M20" s="1116">
        <f>IF(基本情報入力シート!AD42="", "",基本情報入力シート!AD42)</f>
        <v>11.4</v>
      </c>
      <c r="N20" s="1074" t="s">
        <v>479</v>
      </c>
      <c r="O20" s="1059">
        <f>IFERROR(VLOOKUP(K20,【参考】数式用２!$A$2:$AD$48,MATCH(N20,【参考】数式用２!$C$4:$AD$4,0)+2,0),"")</f>
        <v>0.182</v>
      </c>
      <c r="P20" s="1142" t="s">
        <v>479</v>
      </c>
      <c r="Q20" s="1145">
        <f>IFERROR(VLOOKUP(K20,【参考】数式用２!$A$2:$AC$48,MATCH(P20,【参考】数式用２!$C$4:$AC$4,0)+2,0),"")</f>
        <v>0.182</v>
      </c>
      <c r="R20" s="1148" t="s">
        <v>383</v>
      </c>
      <c r="S20" s="1151">
        <v>7</v>
      </c>
      <c r="T20" s="1068" t="s">
        <v>472</v>
      </c>
      <c r="U20" s="1151">
        <v>4</v>
      </c>
      <c r="V20" s="1068" t="s">
        <v>473</v>
      </c>
      <c r="W20" s="1151">
        <v>8</v>
      </c>
      <c r="X20" s="1068" t="s">
        <v>472</v>
      </c>
      <c r="Y20" s="1151">
        <v>3</v>
      </c>
      <c r="Z20" s="1068" t="s">
        <v>474</v>
      </c>
      <c r="AA20" s="1068" t="s">
        <v>287</v>
      </c>
      <c r="AB20" s="1068">
        <f>IF(S20&gt;=1,(W20*12+Y20)-(S20*12+U20)+1,"")</f>
        <v>12</v>
      </c>
      <c r="AC20" s="1071" t="s">
        <v>475</v>
      </c>
      <c r="AD20" s="1062">
        <f>IFERROR(ROUNDDOWN(ROUND(L20*Q20,0)*M20,0)*AB20,"")</f>
        <v>18673200</v>
      </c>
      <c r="AE20" s="1065">
        <f>IFERROR(ROUNDDOWN(ROUNDDOWN(ROUND(L20*VLOOKUP(K20,【参考】数式用２!$A$2:$AC$48,MATCH("処遇改善加算Ⅳ",【参考】数式用２!$C$4:$O$4,0)+2,0),0)*M20,0)*AB20*0.5,0), "")</f>
        <v>7438500</v>
      </c>
      <c r="AF20" s="1128" t="s">
        <v>45</v>
      </c>
      <c r="AG20" s="1062" t="str">
        <f>IF(AND(AQ20&lt;&gt;"対象外", P20&lt;&gt;""),ROUNDDOWN(ROUND(L20*VLOOKUP(K20,【参考】数式用２!$A$2:$K$48,MATCH("ベア加算あり",【参考】数式用２!$C$4:$K$4,0)+2,0),0)*M20,0)*AB20,"")</f>
        <v/>
      </c>
      <c r="AH20" s="1131"/>
      <c r="AI20" s="1128" t="s">
        <v>45</v>
      </c>
      <c r="AJ20" s="1128" t="s">
        <v>45</v>
      </c>
      <c r="AK20" s="1134"/>
      <c r="AL20" s="1137"/>
      <c r="AM20" s="693" t="str">
        <f t="shared" ref="AM20" si="3">IF(Q20="","",IF(Q20&lt;O20,"！加算の要件上は問題ありませんが、令和６年度末の加算率と比較して、令和７年度の加算率が低くなっています。",""))</f>
        <v/>
      </c>
      <c r="AN20" s="385"/>
      <c r="AO20" s="1123" t="str">
        <f>IF(K20&lt;&gt;"","Q列に色付け","")</f>
        <v>Q列に色付け</v>
      </c>
      <c r="AP20" s="1140" t="str">
        <f>IF(AND(AE20&lt;&gt;0,AE20&lt;&gt;""),IF(AF20="○","入力済","未入力"),"")</f>
        <v>入力済</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41" t="str">
        <f>IF(AND(P20="処遇改善加算Ⅰ", AL20=""), "未入力","入力済")</f>
        <v>入力済</v>
      </c>
      <c r="AY20" s="1123" t="str">
        <f>G20</f>
        <v>東京都</v>
      </c>
      <c r="AZ20"/>
      <c r="BA20"/>
      <c r="BB20"/>
      <c r="BC20"/>
      <c r="BD20"/>
      <c r="BE20"/>
      <c r="BF20"/>
      <c r="BG20"/>
    </row>
    <row r="21" spans="1:59" ht="14.4">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4">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4444444444</v>
      </c>
      <c r="C24" s="1108"/>
      <c r="D24" s="1108"/>
      <c r="E24" s="1108"/>
      <c r="F24" s="1108"/>
      <c r="G24" s="1108" t="str">
        <f>IF(基本情報入力シート!L43="", "",基本情報入力シート!L43)</f>
        <v>東京都</v>
      </c>
      <c r="H24" s="1108" t="str">
        <f>IF(基本情報入力シート!Q43="", "",基本情報入力シート!Q43)</f>
        <v>東京都</v>
      </c>
      <c r="I24" s="1108" t="str">
        <f>IF(基本情報入力シート!V43="", "",基本情報入力シート!V43)</f>
        <v>千代田区</v>
      </c>
      <c r="J24" s="1108" t="str">
        <f>IF(基本情報入力シート!W43="", "",基本情報入力シート!W43)</f>
        <v>■■ホームヘルプ</v>
      </c>
      <c r="K24" s="1108" t="str">
        <f>IF(基本情報入力シート!X43="", "",基本情報入力シート!X43)</f>
        <v>訪問介護</v>
      </c>
      <c r="L24" s="1113">
        <f>IF(基本情報入力シート!AC43=0, "",基本情報入力シート!AC43)</f>
        <v>750000</v>
      </c>
      <c r="M24" s="1116">
        <f>IF(基本情報入力シート!AD43="", "",基本情報入力シート!AD43)</f>
        <v>11.4</v>
      </c>
      <c r="N24" s="1074" t="s">
        <v>480</v>
      </c>
      <c r="O24" s="1059">
        <f>IFERROR(VLOOKUP(K24,【参考】数式用２!$A$2:$AD$48,MATCH(N24,【参考】数式用２!$C$4:$AD$4,0)+2,0),"")</f>
        <v>0.14499999999999999</v>
      </c>
      <c r="P24" s="1142" t="s">
        <v>480</v>
      </c>
      <c r="Q24" s="1145">
        <f>IFERROR(VLOOKUP(K24,【参考】数式用２!$A$2:$AC$48,MATCH(P24,【参考】数式用２!$C$4:$AC$4,0)+2,0),"")</f>
        <v>0.14499999999999999</v>
      </c>
      <c r="R24" s="1148" t="s">
        <v>383</v>
      </c>
      <c r="S24" s="1151">
        <v>7</v>
      </c>
      <c r="T24" s="1068" t="s">
        <v>472</v>
      </c>
      <c r="U24" s="1151">
        <v>4</v>
      </c>
      <c r="V24" s="1068" t="s">
        <v>473</v>
      </c>
      <c r="W24" s="1151">
        <v>8</v>
      </c>
      <c r="X24" s="1068" t="s">
        <v>472</v>
      </c>
      <c r="Y24" s="1151">
        <v>3</v>
      </c>
      <c r="Z24" s="1068" t="s">
        <v>474</v>
      </c>
      <c r="AA24" s="1068" t="s">
        <v>287</v>
      </c>
      <c r="AB24" s="1068">
        <f>IF(S24&gt;=1,(W24*12+Y24)-(S24*12+U24)+1,"")</f>
        <v>12</v>
      </c>
      <c r="AC24" s="1071" t="s">
        <v>475</v>
      </c>
      <c r="AD24" s="1062">
        <f>IFERROR(ROUNDDOWN(ROUND(L24*Q24,0)*M24,0)*AB24,"")</f>
        <v>14877000</v>
      </c>
      <c r="AE24" s="1065">
        <f>IFERROR(ROUNDDOWN(ROUNDDOWN(ROUND(L24*VLOOKUP(K24,【参考】数式用２!$A$2:$AC$48,MATCH("処遇改善加算Ⅳ",【参考】数式用２!$C$4:$O$4,0)+2,0),0)*M24,0)*AB24*0.5,0), "")</f>
        <v>7438500</v>
      </c>
      <c r="AF24" s="1128" t="s">
        <v>45</v>
      </c>
      <c r="AG24" s="1062" t="str">
        <f>IF(AND(AQ24&lt;&gt;"対象外", P24&lt;&gt;""),ROUNDDOWN(ROUND(L24*VLOOKUP(K24,【参考】数式用２!$A$2:$K$48,MATCH("ベア加算あり",【参考】数式用２!$C$4:$K$4,0)+2,0),0)*M24,0)*AB24,"")</f>
        <v/>
      </c>
      <c r="AH24" s="1131"/>
      <c r="AI24" s="1128" t="s">
        <v>45</v>
      </c>
      <c r="AJ24" s="1128"/>
      <c r="AK24" s="1134"/>
      <c r="AL24" s="1137"/>
      <c r="AM24" s="693" t="str">
        <f t="shared" ref="AM24" si="6">IF(Q24="","",IF(Q24&lt;O24,"！加算の要件上は問題ありませんが、令和６年度末の加算率と比較して、令和７年度の加算率が低くなっています。",""))</f>
        <v/>
      </c>
      <c r="AN24" s="385"/>
      <c r="AO24" s="1123" t="str">
        <f>IF(K24&lt;&gt;"","Q列に色付け","")</f>
        <v>Q列に色付け</v>
      </c>
      <c r="AP24" s="1140" t="str">
        <f>IF(AND(AE24&lt;&gt;0,AE24&lt;&gt;""),IF(AF24="○","入力済","未入力"),"")</f>
        <v>入力済</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41" t="str">
        <f>IF(AND(P24="処遇改善加算Ⅰ", AL24=""), "未入力","入力済")</f>
        <v>入力済</v>
      </c>
      <c r="AY24" s="1123" t="str">
        <f>G24</f>
        <v>東京都</v>
      </c>
      <c r="AZ24"/>
      <c r="BA24"/>
      <c r="BB24"/>
      <c r="BC24"/>
      <c r="BD24"/>
      <c r="BE24"/>
      <c r="BF24"/>
      <c r="BG24"/>
    </row>
    <row r="25" spans="1:59" ht="14.4">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4">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1111111111</v>
      </c>
      <c r="C28" s="1108"/>
      <c r="D28" s="1108"/>
      <c r="E28" s="1108"/>
      <c r="F28" s="1108"/>
      <c r="G28" s="1108" t="str">
        <f>IF(基本情報入力シート!L44="", "",基本情報入力シート!L44)</f>
        <v>千代田区</v>
      </c>
      <c r="H28" s="1108" t="str">
        <f>IF(基本情報入力シート!Q44="", "",基本情報入力シート!Q44)</f>
        <v>東京都</v>
      </c>
      <c r="I28" s="1108" t="str">
        <f>IF(基本情報入力シート!V44="", "",基本情報入力シート!V44)</f>
        <v>千代田区</v>
      </c>
      <c r="J28" s="1108" t="str">
        <f>IF(基本情報入力シート!W44="", "",基本情報入力シート!W44)</f>
        <v>◇◇ホームヘルプ</v>
      </c>
      <c r="K28" s="1108" t="str">
        <f>IF(基本情報入力シート!X44="", "",基本情報入力シート!X44)</f>
        <v>夜間対応型訪問介護</v>
      </c>
      <c r="L28" s="1113">
        <f>IF(基本情報入力シート!AC44=0, "",基本情報入力シート!AC44)</f>
        <v>750000</v>
      </c>
      <c r="M28" s="1116">
        <f>IF(基本情報入力シート!AD44="", "",基本情報入力シート!AD44)</f>
        <v>11.4</v>
      </c>
      <c r="N28" s="1074" t="s">
        <v>481</v>
      </c>
      <c r="O28" s="1059">
        <f>IFERROR(VLOOKUP(K28,【参考】数式用２!$A$2:$AD$48,MATCH(N28,【参考】数式用２!$C$4:$AD$4,0)+2,0),"")</f>
        <v>0.221</v>
      </c>
      <c r="P28" s="1142" t="s">
        <v>471</v>
      </c>
      <c r="Q28" s="1145">
        <f>IFERROR(VLOOKUP(K28,【参考】数式用２!$A$2:$AC$48,MATCH(P28,【参考】数式用２!$C$4:$AC$4,0)+2,0),"")</f>
        <v>0.245</v>
      </c>
      <c r="R28" s="1148" t="s">
        <v>383</v>
      </c>
      <c r="S28" s="1151">
        <v>7</v>
      </c>
      <c r="T28" s="1068" t="s">
        <v>472</v>
      </c>
      <c r="U28" s="1151">
        <v>4</v>
      </c>
      <c r="V28" s="1068" t="s">
        <v>473</v>
      </c>
      <c r="W28" s="1151">
        <v>8</v>
      </c>
      <c r="X28" s="1068" t="s">
        <v>472</v>
      </c>
      <c r="Y28" s="1151">
        <v>3</v>
      </c>
      <c r="Z28" s="1068" t="s">
        <v>474</v>
      </c>
      <c r="AA28" s="1068" t="s">
        <v>287</v>
      </c>
      <c r="AB28" s="1068">
        <f>IF(S28&gt;=1,(W28*12+Y28)-(S28*12+U28)+1,"")</f>
        <v>12</v>
      </c>
      <c r="AC28" s="1071" t="s">
        <v>475</v>
      </c>
      <c r="AD28" s="1062">
        <f>IFERROR(ROUNDDOWN(ROUND(L28*Q28,0)*M28,0)*AB28,"")</f>
        <v>25137000</v>
      </c>
      <c r="AE28" s="1065">
        <f>IFERROR(ROUNDDOWN(ROUNDDOWN(ROUND(L28*VLOOKUP(K28,【参考】数式用２!$A$2:$AC$48,MATCH("処遇改善加算Ⅳ",【参考】数式用２!$C$4:$O$4,0)+2,0),0)*M28,0)*AB28*0.5,0), "")</f>
        <v>7438500</v>
      </c>
      <c r="AF28" s="1128" t="s">
        <v>45</v>
      </c>
      <c r="AG28" s="1062">
        <f>IF(AND(AQ28&lt;&gt;"対象外", P28&lt;&gt;""),ROUNDDOWN(ROUND(L28*VLOOKUP(K28,【参考】数式用２!$A$2:$K$48,MATCH("ベア加算あり",【参考】数式用２!$C$4:$K$4,0)+2,0),0)*M28,0)*AB28,"")</f>
        <v>2462400</v>
      </c>
      <c r="AH28" s="1131" t="s">
        <v>45</v>
      </c>
      <c r="AI28" s="1128" t="s">
        <v>476</v>
      </c>
      <c r="AJ28" s="1128" t="s">
        <v>476</v>
      </c>
      <c r="AK28" s="1134">
        <v>1</v>
      </c>
      <c r="AL28" s="1137" t="s">
        <v>482</v>
      </c>
      <c r="AM28" s="693" t="str">
        <f t="shared" ref="AM28" si="9">IF(Q28="","",IF(Q28&lt;O28,"！加算の要件上は問題ありませんが、令和６年度末の加算率と比較して、令和７年度の加算率が低くなっています。",""))</f>
        <v/>
      </c>
      <c r="AN28" s="385"/>
      <c r="AO28" s="1123" t="str">
        <f>IF(K28&lt;&gt;"","Q列に色付け","")</f>
        <v>Q列に色付け</v>
      </c>
      <c r="AP28" s="1140" t="str">
        <f>IF(AND(AE28&lt;&gt;0,AE28&lt;&gt;""),IF(AF28="○","入力済","未入力"),"")</f>
        <v>入力済</v>
      </c>
      <c r="AQ28" s="978"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41" t="str">
        <f>IF(AND(P28="処遇改善加算Ⅰ", AL28=""), "未入力","入力済")</f>
        <v>入力済</v>
      </c>
      <c r="AY28" s="1123" t="str">
        <f>G28</f>
        <v>千代田区</v>
      </c>
      <c r="AZ28"/>
      <c r="BA28"/>
      <c r="BB28"/>
      <c r="BC28"/>
      <c r="BD28"/>
      <c r="BE28"/>
      <c r="BF28"/>
      <c r="BG28"/>
    </row>
    <row r="29" spans="1:59" ht="14.4">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4">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1111111112</v>
      </c>
      <c r="C32" s="1122"/>
      <c r="D32" s="1122"/>
      <c r="E32" s="1122"/>
      <c r="F32" s="1122"/>
      <c r="G32" s="1122" t="str">
        <f>IF(基本情報入力シート!L45="", "",基本情報入力シート!L45)</f>
        <v>千代田区</v>
      </c>
      <c r="H32" s="1122" t="str">
        <f>IF(基本情報入力シート!Q45="", "",基本情報入力シート!Q45)</f>
        <v>東京都</v>
      </c>
      <c r="I32" s="1122" t="str">
        <f>IF(基本情報入力シート!V45="", "",基本情報入力シート!V45)</f>
        <v>千代田区</v>
      </c>
      <c r="J32" s="1122" t="str">
        <f>IF(基本情報入力シート!W45="", "",基本情報入力シート!W45)</f>
        <v>○○定巡</v>
      </c>
      <c r="K32" s="1122" t="str">
        <f>IF(基本情報入力シート!X45="", "",基本情報入力シート!X45)</f>
        <v>定期巡回・随時対応型訪問介護看護</v>
      </c>
      <c r="L32" s="1113">
        <f>IF(基本情報入力シート!AC45=0, "",基本情報入力シート!AC45)</f>
        <v>750000</v>
      </c>
      <c r="M32" s="1116">
        <f>IF(基本情報入力シート!AD45="", "",基本情報入力シート!AD45)</f>
        <v>11.4</v>
      </c>
      <c r="N32" s="1074" t="s">
        <v>483</v>
      </c>
      <c r="O32" s="1059">
        <f>IFERROR(VLOOKUP(K32,【参考】数式用２!$A$2:$AD$48,MATCH(N32,【参考】数式用２!$C$4:$AD$4,0)+2,0),"")</f>
        <v>0.20799999999999999</v>
      </c>
      <c r="P32" s="1142" t="s">
        <v>471</v>
      </c>
      <c r="Q32" s="1145">
        <f>IFERROR(VLOOKUP(K32,【参考】数式用２!$A$2:$AC$48,MATCH(P32,【参考】数式用２!$C$4:$AC$4,0)+2,0),"")</f>
        <v>0.245</v>
      </c>
      <c r="R32" s="1148" t="s">
        <v>383</v>
      </c>
      <c r="S32" s="1151">
        <v>7</v>
      </c>
      <c r="T32" s="1068" t="s">
        <v>472</v>
      </c>
      <c r="U32" s="1151">
        <v>4</v>
      </c>
      <c r="V32" s="1068" t="s">
        <v>473</v>
      </c>
      <c r="W32" s="1151">
        <v>8</v>
      </c>
      <c r="X32" s="1068" t="s">
        <v>472</v>
      </c>
      <c r="Y32" s="1151">
        <v>3</v>
      </c>
      <c r="Z32" s="1068" t="s">
        <v>474</v>
      </c>
      <c r="AA32" s="1068" t="s">
        <v>287</v>
      </c>
      <c r="AB32" s="1068">
        <f>IF(S32&gt;=1,(W32*12+Y32)-(S32*12+U32)+1,"")</f>
        <v>12</v>
      </c>
      <c r="AC32" s="1071" t="s">
        <v>475</v>
      </c>
      <c r="AD32" s="1062">
        <f>IFERROR(ROUNDDOWN(ROUND(L32*Q32,0)*M32,0)*AB32,"")</f>
        <v>25137000</v>
      </c>
      <c r="AE32" s="1065">
        <f>IFERROR(ROUNDDOWN(ROUNDDOWN(ROUND(L32*VLOOKUP(K32,【参考】数式用２!$A$2:$AC$48,MATCH("処遇改善加算Ⅳ",【参考】数式用２!$C$4:$O$4,0)+2,0),0)*M32,0)*AB32*0.5,0), "")</f>
        <v>7438500</v>
      </c>
      <c r="AF32" s="1128" t="s">
        <v>45</v>
      </c>
      <c r="AG32" s="1062" t="str">
        <f>IF(AND(AQ32&lt;&gt;"対象外", P32&lt;&gt;""),ROUNDDOWN(ROUND(L32*VLOOKUP(K32,【参考】数式用２!$A$2:$K$48,MATCH("ベア加算あり",【参考】数式用２!$C$4:$K$4,0)+2,0),0)*M32,0)*AB32,"")</f>
        <v/>
      </c>
      <c r="AH32" s="1131"/>
      <c r="AI32" s="1128" t="s">
        <v>476</v>
      </c>
      <c r="AJ32" s="1128" t="s">
        <v>476</v>
      </c>
      <c r="AK32" s="1134">
        <v>1</v>
      </c>
      <c r="AL32" s="1137" t="s">
        <v>484</v>
      </c>
      <c r="AM32" s="693" t="str">
        <f t="shared" ref="AM32" si="12">IF(Q32="","",IF(Q32&lt;O32,"！加算の要件上は問題ありませんが、令和６年度末の加算率と比較して、令和７年度の加算率が低くなっています。",""))</f>
        <v/>
      </c>
      <c r="AN32" s="385"/>
      <c r="AO32" s="1124" t="str">
        <f>IF(K32&lt;&gt;"","Q列に色付け","")</f>
        <v>Q列に色付け</v>
      </c>
      <c r="AP32" s="1140" t="str">
        <f>IF(AND(AE32&lt;&gt;0,AE32&lt;&gt;""),IF(AF32="○","入力済","未入力"),"")</f>
        <v>入力済</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41" t="str">
        <f>IF(AND(P32="処遇改善加算Ⅰ", AL32=""), "未入力","入力済")</f>
        <v>入力済</v>
      </c>
      <c r="AY32" s="1123" t="str">
        <f>G32</f>
        <v>千代田区</v>
      </c>
      <c r="AZ32"/>
      <c r="BA32"/>
      <c r="BB32"/>
      <c r="BC32"/>
      <c r="BD32"/>
      <c r="BE32"/>
      <c r="BF32"/>
      <c r="BG32"/>
    </row>
    <row r="33" spans="1:59" ht="14.4">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4">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1111111113</v>
      </c>
      <c r="C36" s="1108"/>
      <c r="D36" s="1108"/>
      <c r="E36" s="1108"/>
      <c r="F36" s="1108"/>
      <c r="G36" s="1108" t="str">
        <f>IF(基本情報入力シート!L46="", "",基本情報入力シート!L46)</f>
        <v>東京都</v>
      </c>
      <c r="H36" s="1108" t="str">
        <f>IF(基本情報入力シート!Q46="", "",基本情報入力シート!Q46)</f>
        <v>東京都</v>
      </c>
      <c r="I36" s="1108" t="str">
        <f>IF(基本情報入力シート!V46="", "",基本情報入力シート!V46)</f>
        <v>千代田区</v>
      </c>
      <c r="J36" s="1108" t="str">
        <f>IF(基本情報入力シート!W46="", "",基本情報入力シート!W46)</f>
        <v>○○訪問入浴介護</v>
      </c>
      <c r="K36" s="1108" t="str">
        <f>IF(基本情報入力シート!X46="", "",基本情報入力シート!X46)</f>
        <v>訪問入浴介護</v>
      </c>
      <c r="L36" s="1113">
        <f>IF(基本情報入力シート!AC46=0, "",基本情報入力シート!AC46)</f>
        <v>750000</v>
      </c>
      <c r="M36" s="1116">
        <f>IF(基本情報入力シート!AD46="", "",基本情報入力シート!AD46)</f>
        <v>11.4</v>
      </c>
      <c r="N36" s="1074" t="s">
        <v>485</v>
      </c>
      <c r="O36" s="1059">
        <f>IFERROR(VLOOKUP(K36,【参考】数式用２!$A$2:$AD$48,MATCH(N36,【参考】数式用２!$C$4:$AD$4,0)+2,0),"")</f>
        <v>8.3000000000000004E-2</v>
      </c>
      <c r="P36" s="1142" t="s">
        <v>471</v>
      </c>
      <c r="Q36" s="1145">
        <f>IFERROR(VLOOKUP(K36,【参考】数式用２!$A$2:$AC$48,MATCH(P36,【参考】数式用２!$C$4:$AC$4,0)+2,0),"")</f>
        <v>9.9999999999999992E-2</v>
      </c>
      <c r="R36" s="1148" t="s">
        <v>383</v>
      </c>
      <c r="S36" s="1151">
        <v>7</v>
      </c>
      <c r="T36" s="1068" t="s">
        <v>472</v>
      </c>
      <c r="U36" s="1151">
        <v>4</v>
      </c>
      <c r="V36" s="1068" t="s">
        <v>473</v>
      </c>
      <c r="W36" s="1151">
        <v>8</v>
      </c>
      <c r="X36" s="1068" t="s">
        <v>472</v>
      </c>
      <c r="Y36" s="1151">
        <v>3</v>
      </c>
      <c r="Z36" s="1068" t="s">
        <v>474</v>
      </c>
      <c r="AA36" s="1068" t="s">
        <v>287</v>
      </c>
      <c r="AB36" s="1068">
        <f>IF(S36&gt;=1,(W36*12+Y36)-(S36*12+U36)+1,"")</f>
        <v>12</v>
      </c>
      <c r="AC36" s="1071" t="s">
        <v>475</v>
      </c>
      <c r="AD36" s="1062">
        <f>IFERROR(ROUNDDOWN(ROUND(L36*Q36,0)*M36,0)*AB36,"")</f>
        <v>10260000</v>
      </c>
      <c r="AE36" s="1065">
        <f>IFERROR(ROUNDDOWN(ROUNDDOWN(ROUND(L36*VLOOKUP(K36,【参考】数式用２!$A$2:$AC$48,MATCH("処遇改善加算Ⅳ",【参考】数式用２!$C$4:$O$4,0)+2,0),0)*M36,0)*AB36*0.5,0), "")</f>
        <v>3231900</v>
      </c>
      <c r="AF36" s="1128" t="s">
        <v>45</v>
      </c>
      <c r="AG36" s="1062">
        <f>IF(AND(AQ36&lt;&gt;"対象外", P36&lt;&gt;""),ROUNDDOWN(ROUND(L36*VLOOKUP(K36,【参考】数式用２!$A$2:$K$48,MATCH("ベア加算あり",【参考】数式用２!$C$4:$K$4,0)+2,0),0)*M36,0)*AB36,"")</f>
        <v>1128600</v>
      </c>
      <c r="AH36" s="1131" t="s">
        <v>45</v>
      </c>
      <c r="AI36" s="1128" t="s">
        <v>45</v>
      </c>
      <c r="AJ36" s="1128" t="s">
        <v>45</v>
      </c>
      <c r="AK36" s="1134">
        <v>1</v>
      </c>
      <c r="AL36" s="1137" t="s">
        <v>484</v>
      </c>
      <c r="AM36" s="693" t="str">
        <f t="shared" ref="AM36" si="15">IF(Q36="","",IF(Q36&lt;O36,"！加算の要件上は問題ありませんが、令和６年度末の加算率と比較して、令和７年度の加算率が低くなっています。",""))</f>
        <v/>
      </c>
      <c r="AN36" s="385"/>
      <c r="AO36" s="1123" t="str">
        <f>IF(K36&lt;&gt;"","Q列に色付け","")</f>
        <v>Q列に色付け</v>
      </c>
      <c r="AP36" s="1140" t="str">
        <f>IF(AND(AE36&lt;&gt;0,AE36&lt;&gt;""),IF(AF36="○","入力済","未入力"),"")</f>
        <v>入力済</v>
      </c>
      <c r="AQ36" s="978"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41" t="str">
        <f>IF(AND(P36="処遇改善加算Ⅰ", AL36=""), "未入力","入力済")</f>
        <v>入力済</v>
      </c>
      <c r="AY36" s="1123" t="str">
        <f>G36</f>
        <v>東京都</v>
      </c>
      <c r="AZ36"/>
      <c r="BA36"/>
      <c r="BB36"/>
      <c r="BC36"/>
      <c r="BD36"/>
      <c r="BE36"/>
      <c r="BF36"/>
      <c r="BG36"/>
    </row>
    <row r="37" spans="1:59" ht="14.4">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4">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1111111114</v>
      </c>
      <c r="C40" s="1108"/>
      <c r="D40" s="1108"/>
      <c r="E40" s="1108"/>
      <c r="F40" s="1108"/>
      <c r="G40" s="1108" t="str">
        <f>IF(基本情報入力シート!L47="", "",基本情報入力シート!L47)</f>
        <v>東京都</v>
      </c>
      <c r="H40" s="1108" t="str">
        <f>IF(基本情報入力シート!Q47="", "",基本情報入力シート!Q47)</f>
        <v>東京都</v>
      </c>
      <c r="I40" s="1108" t="str">
        <f>IF(基本情報入力シート!V47="", "",基本情報入力シート!V47)</f>
        <v>千代田区</v>
      </c>
      <c r="J40" s="1108" t="str">
        <f>IF(基本情報入力シート!W47="", "",基本情報入力シート!W47)</f>
        <v>○○訪問入浴介護</v>
      </c>
      <c r="K40" s="1108" t="str">
        <f>IF(基本情報入力シート!X47="", "",基本情報入力シート!X47)</f>
        <v>介護予防訪問入浴介護</v>
      </c>
      <c r="L40" s="1113">
        <f>IF(基本情報入力シート!AC47=0, "",基本情報入力シート!AC47)</f>
        <v>750000</v>
      </c>
      <c r="M40" s="1116">
        <f>IF(基本情報入力シート!AD47="", "",基本情報入力シート!AD47)</f>
        <v>11.4</v>
      </c>
      <c r="N40" s="1074" t="s">
        <v>486</v>
      </c>
      <c r="O40" s="1059">
        <f>IFERROR(VLOOKUP(K40,【参考】数式用２!$A$2:$AD$48,MATCH(N40,【参考】数式用２!$C$4:$AD$4,0)+2,0),"")</f>
        <v>7.8E-2</v>
      </c>
      <c r="P40" s="1142" t="s">
        <v>471</v>
      </c>
      <c r="Q40" s="1145">
        <f>IFERROR(VLOOKUP(K40,【参考】数式用２!$A$2:$AC$48,MATCH(P40,【参考】数式用２!$C$4:$AC$4,0)+2,0),"")</f>
        <v>9.9999999999999992E-2</v>
      </c>
      <c r="R40" s="1148" t="s">
        <v>383</v>
      </c>
      <c r="S40" s="1151">
        <v>7</v>
      </c>
      <c r="T40" s="1068" t="s">
        <v>472</v>
      </c>
      <c r="U40" s="1151">
        <v>4</v>
      </c>
      <c r="V40" s="1068" t="s">
        <v>473</v>
      </c>
      <c r="W40" s="1151">
        <v>8</v>
      </c>
      <c r="X40" s="1068" t="s">
        <v>472</v>
      </c>
      <c r="Y40" s="1151">
        <v>3</v>
      </c>
      <c r="Z40" s="1068" t="s">
        <v>474</v>
      </c>
      <c r="AA40" s="1068" t="s">
        <v>287</v>
      </c>
      <c r="AB40" s="1068">
        <f>IF(S40&gt;=1,(W40*12+Y40)-(S40*12+U40)+1,"")</f>
        <v>12</v>
      </c>
      <c r="AC40" s="1071" t="s">
        <v>475</v>
      </c>
      <c r="AD40" s="1062">
        <f>IFERROR(ROUNDDOWN(ROUND(L40*Q40,0)*M40,0)*AB40,"")</f>
        <v>10260000</v>
      </c>
      <c r="AE40" s="1065">
        <f>IFERROR(ROUNDDOWN(ROUNDDOWN(ROUND(L40*VLOOKUP(K40,【参考】数式用２!$A$2:$AC$48,MATCH("処遇改善加算Ⅳ",【参考】数式用２!$C$4:$O$4,0)+2,0),0)*M40,0)*AB40*0.5,0), "")</f>
        <v>3231900</v>
      </c>
      <c r="AF40" s="1128" t="s">
        <v>45</v>
      </c>
      <c r="AG40" s="1062" t="str">
        <f>IF(AND(AQ40&lt;&gt;"対象外", P40&lt;&gt;""),ROUNDDOWN(ROUND(L40*VLOOKUP(K40,【参考】数式用２!$A$2:$K$48,MATCH("ベア加算あり",【参考】数式用２!$C$4:$K$4,0)+2,0),0)*M40,0)*AB40,"")</f>
        <v/>
      </c>
      <c r="AH40" s="1131"/>
      <c r="AI40" s="1128" t="s">
        <v>45</v>
      </c>
      <c r="AJ40" s="1128" t="s">
        <v>476</v>
      </c>
      <c r="AK40" s="1134"/>
      <c r="AL40" s="1137" t="s">
        <v>484</v>
      </c>
      <c r="AM40" s="693" t="str">
        <f t="shared" ref="AM40" si="18">IF(Q40="","",IF(Q40&lt;O40,"！加算の要件上は問題ありませんが、令和６年度末の加算率と比較して、令和７年度の加算率が低くなっています。",""))</f>
        <v/>
      </c>
      <c r="AN40" s="385"/>
      <c r="AO40" s="1123" t="str">
        <f>IF(K40&lt;&gt;"","Q列に色付け","")</f>
        <v>Q列に色付け</v>
      </c>
      <c r="AP40" s="1140" t="str">
        <f>IF(AND(AE40&lt;&gt;0,AE40&lt;&gt;""),IF(AF40="○","入力済","未入力"),"")</f>
        <v>入力済</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41" t="str">
        <f>IF(AND(P40="処遇改善加算Ⅰ", AL40=""), "未入力","入力済")</f>
        <v>入力済</v>
      </c>
      <c r="AY40" s="1123" t="str">
        <f>G40</f>
        <v>東京都</v>
      </c>
      <c r="AZ40"/>
      <c r="BA40"/>
      <c r="BB40"/>
      <c r="BC40"/>
      <c r="BD40"/>
      <c r="BE40"/>
      <c r="BF40"/>
      <c r="BG40"/>
    </row>
    <row r="41" spans="1:59" ht="14.4">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4">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1111111115</v>
      </c>
      <c r="C44" s="1108"/>
      <c r="D44" s="1108"/>
      <c r="E44" s="1108"/>
      <c r="F44" s="1108"/>
      <c r="G44" s="1108" t="str">
        <f>IF(基本情報入力シート!L48="", "",基本情報入力シート!L48)</f>
        <v>東京都</v>
      </c>
      <c r="H44" s="1108" t="str">
        <f>IF(基本情報入力シート!Q48="", "",基本情報入力シート!Q48)</f>
        <v>東京都</v>
      </c>
      <c r="I44" s="1108" t="str">
        <f>IF(基本情報入力シート!V48="", "",基本情報入力シート!V48)</f>
        <v>千代田区</v>
      </c>
      <c r="J44" s="1108" t="str">
        <f>IF(基本情報入力シート!W48="", "",基本情報入力シート!W48)</f>
        <v>○○デイケア</v>
      </c>
      <c r="K44" s="1108" t="str">
        <f>IF(基本情報入力シート!X48="", "",基本情報入力シート!X48)</f>
        <v>通所介護</v>
      </c>
      <c r="L44" s="1113">
        <f>IF(基本情報入力シート!AC48=0, "",基本情報入力シート!AC48)</f>
        <v>750000</v>
      </c>
      <c r="M44" s="1116">
        <f>IF(基本情報入力シート!AD48="", "",基本情報入力シート!AD48)</f>
        <v>10.9</v>
      </c>
      <c r="N44" s="1074" t="s">
        <v>487</v>
      </c>
      <c r="O44" s="1059">
        <f>IFERROR(VLOOKUP(K44,【参考】数式用２!$A$2:$AD$48,MATCH(N44,【参考】数式用２!$C$4:$AD$4,0)+2,0),"")</f>
        <v>6.4999999999999988E-2</v>
      </c>
      <c r="P44" s="1142" t="s">
        <v>471</v>
      </c>
      <c r="Q44" s="1145">
        <f>IFERROR(VLOOKUP(K44,【参考】数式用２!$A$2:$AC$48,MATCH(P44,【参考】数式用２!$C$4:$AC$4,0)+2,0),"")</f>
        <v>9.1999999999999985E-2</v>
      </c>
      <c r="R44" s="1148" t="s">
        <v>383</v>
      </c>
      <c r="S44" s="1151">
        <v>7</v>
      </c>
      <c r="T44" s="1068" t="s">
        <v>472</v>
      </c>
      <c r="U44" s="1151">
        <v>4</v>
      </c>
      <c r="V44" s="1068" t="s">
        <v>473</v>
      </c>
      <c r="W44" s="1151">
        <v>8</v>
      </c>
      <c r="X44" s="1068" t="s">
        <v>472</v>
      </c>
      <c r="Y44" s="1151">
        <v>3</v>
      </c>
      <c r="Z44" s="1068" t="s">
        <v>474</v>
      </c>
      <c r="AA44" s="1068" t="s">
        <v>287</v>
      </c>
      <c r="AB44" s="1068">
        <f>IF(S44&gt;=1,(W44*12+Y44)-(S44*12+U44)+1,"")</f>
        <v>12</v>
      </c>
      <c r="AC44" s="1071" t="s">
        <v>475</v>
      </c>
      <c r="AD44" s="1062">
        <f>IFERROR(ROUNDDOWN(ROUND(L44*Q44,0)*M44,0)*AB44,"")</f>
        <v>9025200</v>
      </c>
      <c r="AE44" s="1065">
        <f>IFERROR(ROUNDDOWN(ROUNDDOWN(ROUND(L44*VLOOKUP(K44,【参考】数式用２!$A$2:$AC$48,MATCH("処遇改善加算Ⅳ",【参考】数式用２!$C$4:$O$4,0)+2,0),0)*M44,0)*AB44*0.5,0), "")</f>
        <v>3139200</v>
      </c>
      <c r="AF44" s="1128" t="s">
        <v>45</v>
      </c>
      <c r="AG44" s="1062">
        <f>IF(AND(AQ44&lt;&gt;"対象外", P44&lt;&gt;""),ROUNDDOWN(ROUND(L44*VLOOKUP(K44,【参考】数式用２!$A$2:$K$48,MATCH("ベア加算あり",【参考】数式用２!$C$4:$K$4,0)+2,0),0)*M44,0)*AB44,"")</f>
        <v>1079100</v>
      </c>
      <c r="AH44" s="1131" t="s">
        <v>45</v>
      </c>
      <c r="AI44" s="1128" t="s">
        <v>476</v>
      </c>
      <c r="AJ44" s="1128" t="s">
        <v>476</v>
      </c>
      <c r="AK44" s="1134">
        <v>1</v>
      </c>
      <c r="AL44" s="1137" t="s">
        <v>484</v>
      </c>
      <c r="AM44" s="693" t="str">
        <f t="shared" ref="AM44" si="21">IF(Q44="","",IF(Q44&lt;O44,"！加算の要件上は問題ありませんが、令和６年度末の加算率と比較して、令和７年度の加算率が低くなっています。",""))</f>
        <v/>
      </c>
      <c r="AN44" s="385"/>
      <c r="AO44" s="1123" t="str">
        <f>IF(K44&lt;&gt;"","Q列に色付け","")</f>
        <v>Q列に色付け</v>
      </c>
      <c r="AP44" s="1140" t="str">
        <f>IF(AND(AE44&lt;&gt;0,AE44&lt;&gt;""),IF(AF44="○","入力済","未入力"),"")</f>
        <v>入力済</v>
      </c>
      <c r="AQ44" s="978"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41" t="str">
        <f>IF(AND(P44="処遇改善加算Ⅰ", AL44=""), "未入力","入力済")</f>
        <v>入力済</v>
      </c>
      <c r="AY44" s="1123" t="str">
        <f>G44</f>
        <v>東京都</v>
      </c>
      <c r="AZ44"/>
      <c r="BA44"/>
      <c r="BB44"/>
      <c r="BC44"/>
      <c r="BD44"/>
      <c r="BE44"/>
      <c r="BF44"/>
      <c r="BG44"/>
    </row>
    <row r="45" spans="1:59" ht="14.4">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4">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1111111116</v>
      </c>
      <c r="C48" s="1108"/>
      <c r="D48" s="1108"/>
      <c r="E48" s="1108"/>
      <c r="F48" s="1108"/>
      <c r="G48" s="1108" t="str">
        <f>IF(基本情報入力シート!L49="", "",基本情報入力シート!L49)</f>
        <v>千代田区</v>
      </c>
      <c r="H48" s="1108" t="str">
        <f>IF(基本情報入力シート!Q49="", "",基本情報入力シート!Q49)</f>
        <v>東京都</v>
      </c>
      <c r="I48" s="1108" t="str">
        <f>IF(基本情報入力シート!V49="", "",基本情報入力シート!V49)</f>
        <v>千代田区</v>
      </c>
      <c r="J48" s="1108" t="str">
        <f>IF(基本情報入力シート!W49="", "",基本情報入力シート!W49)</f>
        <v>○○デイケア</v>
      </c>
      <c r="K48" s="1108" t="str">
        <f>IF(基本情報入力シート!X49="", "",基本情報入力シート!X49)</f>
        <v>地域密着型通所介護</v>
      </c>
      <c r="L48" s="1113">
        <f>IF(基本情報入力シート!AC49=0, "",基本情報入力シート!AC49)</f>
        <v>750000</v>
      </c>
      <c r="M48" s="1116">
        <f>IF(基本情報入力シート!AD49="", "",基本情報入力シート!AD49)</f>
        <v>10.9</v>
      </c>
      <c r="N48" s="1074" t="s">
        <v>488</v>
      </c>
      <c r="O48" s="1059">
        <f>IFERROR(VLOOKUP(K48,【参考】数式用２!$A$2:$AD$48,MATCH(N48,【参考】数式用２!$C$4:$AD$4,0)+2,0),"")</f>
        <v>6.3E-2</v>
      </c>
      <c r="P48" s="1142" t="s">
        <v>471</v>
      </c>
      <c r="Q48" s="1145">
        <f>IFERROR(VLOOKUP(K48,【参考】数式用２!$A$2:$AC$48,MATCH(P48,【参考】数式用２!$C$4:$AC$4,0)+2,0),"")</f>
        <v>9.1999999999999985E-2</v>
      </c>
      <c r="R48" s="1148" t="s">
        <v>383</v>
      </c>
      <c r="S48" s="1151">
        <v>7</v>
      </c>
      <c r="T48" s="1068" t="s">
        <v>472</v>
      </c>
      <c r="U48" s="1151">
        <v>4</v>
      </c>
      <c r="V48" s="1068" t="s">
        <v>473</v>
      </c>
      <c r="W48" s="1151">
        <v>8</v>
      </c>
      <c r="X48" s="1068" t="s">
        <v>472</v>
      </c>
      <c r="Y48" s="1151">
        <v>3</v>
      </c>
      <c r="Z48" s="1068" t="s">
        <v>474</v>
      </c>
      <c r="AA48" s="1068" t="s">
        <v>287</v>
      </c>
      <c r="AB48" s="1068">
        <f>IF(S48&gt;=1,(W48*12+Y48)-(S48*12+U48)+1,"")</f>
        <v>12</v>
      </c>
      <c r="AC48" s="1071" t="s">
        <v>475</v>
      </c>
      <c r="AD48" s="1062">
        <f>IFERROR(ROUNDDOWN(ROUND(L48*Q48,0)*M48,0)*AB48,"")</f>
        <v>9025200</v>
      </c>
      <c r="AE48" s="1065">
        <f>IFERROR(ROUNDDOWN(ROUNDDOWN(ROUND(L48*VLOOKUP(K48,【参考】数式用２!$A$2:$AC$48,MATCH("処遇改善加算Ⅳ",【参考】数式用２!$C$4:$O$4,0)+2,0),0)*M48,0)*AB48*0.5,0), "")</f>
        <v>3139200</v>
      </c>
      <c r="AF48" s="1128" t="s">
        <v>45</v>
      </c>
      <c r="AG48" s="1062">
        <f>IF(AND(AQ48&lt;&gt;"対象外", P48&lt;&gt;""),ROUNDDOWN(ROUND(L48*VLOOKUP(K48,【参考】数式用２!$A$2:$K$48,MATCH("ベア加算あり",【参考】数式用２!$C$4:$K$4,0)+2,0),0)*M48,0)*AB48,"")</f>
        <v>1079100</v>
      </c>
      <c r="AH48" s="1131" t="s">
        <v>45</v>
      </c>
      <c r="AI48" s="1128" t="s">
        <v>476</v>
      </c>
      <c r="AJ48" s="1128" t="s">
        <v>45</v>
      </c>
      <c r="AK48" s="1134">
        <v>1</v>
      </c>
      <c r="AL48" s="1137" t="s">
        <v>484</v>
      </c>
      <c r="AM48" s="693" t="str">
        <f t="shared" ref="AM48" si="24">IF(Q48="","",IF(Q48&lt;O48,"！加算の要件上は問題ありませんが、令和６年度末の加算率と比較して、令和７年度の加算率が低くなっています。",""))</f>
        <v/>
      </c>
      <c r="AN48" s="385"/>
      <c r="AO48" s="1123" t="str">
        <f>IF(K48&lt;&gt;"","Q列に色付け","")</f>
        <v>Q列に色付け</v>
      </c>
      <c r="AP48" s="1140" t="str">
        <f>IF(AND(AE48&lt;&gt;0,AE48&lt;&gt;""),IF(AF48="○","入力済","未入力"),"")</f>
        <v>入力済</v>
      </c>
      <c r="AQ48" s="978"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41" t="str">
        <f>IF(AND(P48="処遇改善加算Ⅰ", AL48=""), "未入力","入力済")</f>
        <v>入力済</v>
      </c>
      <c r="AY48" s="1123" t="str">
        <f>G48</f>
        <v>千代田区</v>
      </c>
      <c r="AZ48"/>
      <c r="BA48"/>
      <c r="BB48"/>
      <c r="BC48"/>
      <c r="BD48"/>
      <c r="BE48"/>
      <c r="BF48"/>
      <c r="BG48"/>
    </row>
    <row r="49" spans="1:59" ht="14.4">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4">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1111111117</v>
      </c>
      <c r="C52" s="1108"/>
      <c r="D52" s="1108"/>
      <c r="E52" s="1108"/>
      <c r="F52" s="1108"/>
      <c r="G52" s="1108" t="str">
        <f>IF(基本情報入力シート!L50="", "",基本情報入力シート!L50)</f>
        <v>東京都</v>
      </c>
      <c r="H52" s="1108" t="str">
        <f>IF(基本情報入力シート!Q50="", "",基本情報入力シート!Q50)</f>
        <v>東京都</v>
      </c>
      <c r="I52" s="1108" t="str">
        <f>IF(基本情報入力シート!V50="", "",基本情報入力シート!V50)</f>
        <v>千代田区</v>
      </c>
      <c r="J52" s="1108" t="str">
        <f>IF(基本情報入力シート!W50="", "",基本情報入力シート!W50)</f>
        <v>○○リハ</v>
      </c>
      <c r="K52" s="1108" t="str">
        <f>IF(基本情報入力シート!X50="", "",基本情報入力シート!X50)</f>
        <v>通所リハビリテーション</v>
      </c>
      <c r="L52" s="1113">
        <f>IF(基本情報入力シート!AC50=0, "",基本情報入力シート!AC50)</f>
        <v>750000</v>
      </c>
      <c r="M52" s="1116">
        <f>IF(基本情報入力シート!AD50="", "",基本情報入力シート!AD50)</f>
        <v>11.1</v>
      </c>
      <c r="N52" s="1074" t="s">
        <v>489</v>
      </c>
      <c r="O52" s="1059">
        <f>IFERROR(VLOOKUP(K52,【参考】数式用２!$A$2:$AD$48,MATCH(N52,【参考】数式用２!$C$4:$AD$4,0)+2,0),"")</f>
        <v>5.8000000000000003E-2</v>
      </c>
      <c r="P52" s="1142" t="s">
        <v>471</v>
      </c>
      <c r="Q52" s="1145">
        <f>IFERROR(VLOOKUP(K52,【参考】数式用２!$A$2:$AC$48,MATCH(P52,【参考】数式用２!$C$4:$AC$4,0)+2,0),"")</f>
        <v>8.5999999999999993E-2</v>
      </c>
      <c r="R52" s="1148" t="s">
        <v>383</v>
      </c>
      <c r="S52" s="1151">
        <v>7</v>
      </c>
      <c r="T52" s="1068" t="s">
        <v>472</v>
      </c>
      <c r="U52" s="1151">
        <v>4</v>
      </c>
      <c r="V52" s="1068" t="s">
        <v>473</v>
      </c>
      <c r="W52" s="1151">
        <v>8</v>
      </c>
      <c r="X52" s="1068" t="s">
        <v>472</v>
      </c>
      <c r="Y52" s="1151">
        <v>3</v>
      </c>
      <c r="Z52" s="1068" t="s">
        <v>474</v>
      </c>
      <c r="AA52" s="1068" t="s">
        <v>287</v>
      </c>
      <c r="AB52" s="1068">
        <f>IF(S52&gt;=1,(W52*12+Y52)-(S52*12+U52)+1,"")</f>
        <v>12</v>
      </c>
      <c r="AC52" s="1071" t="s">
        <v>475</v>
      </c>
      <c r="AD52" s="1062">
        <f>IFERROR(ROUNDDOWN(ROUND(L52*Q52,0)*M52,0)*AB52,"")</f>
        <v>8591400</v>
      </c>
      <c r="AE52" s="1065">
        <f>IFERROR(ROUNDDOWN(ROUNDDOWN(ROUND(L52*VLOOKUP(K52,【参考】数式用２!$A$2:$AC$48,MATCH("処遇改善加算Ⅳ",【参考】数式用２!$C$4:$O$4,0)+2,0),0)*M52,0)*AB52*0.5,0), "")</f>
        <v>2647350</v>
      </c>
      <c r="AF52" s="1128" t="s">
        <v>45</v>
      </c>
      <c r="AG52" s="1062" t="str">
        <f>IF(AND(AQ52&lt;&gt;"対象外", P52&lt;&gt;""),ROUNDDOWN(ROUND(L52*VLOOKUP(K52,【参考】数式用２!$A$2:$K$48,MATCH("ベア加算あり",【参考】数式用２!$C$4:$K$4,0)+2,0),0)*M52,0)*AB52,"")</f>
        <v/>
      </c>
      <c r="AH52" s="1131"/>
      <c r="AI52" s="1128" t="s">
        <v>45</v>
      </c>
      <c r="AJ52" s="1128" t="s">
        <v>476</v>
      </c>
      <c r="AK52" s="1134">
        <v>1</v>
      </c>
      <c r="AL52" s="1137" t="s">
        <v>484</v>
      </c>
      <c r="AM52" s="693" t="str">
        <f t="shared" ref="AM52" si="27">IF(Q52="","",IF(Q52&lt;O52,"！加算の要件上は問題ありませんが、令和６年度末の加算率と比較して、令和７年度の加算率が低くなっています。",""))</f>
        <v/>
      </c>
      <c r="AN52" s="385"/>
      <c r="AO52" s="1123" t="str">
        <f>IF(K52&lt;&gt;"","Q列に色付け","")</f>
        <v>Q列に色付け</v>
      </c>
      <c r="AP52" s="1140" t="str">
        <f>IF(AND(AE52&lt;&gt;0,AE52&lt;&gt;""),IF(AF52="○","入力済","未入力"),"")</f>
        <v>入力済</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41" t="str">
        <f>IF(AND(P52="処遇改善加算Ⅰ", AL52=""), "未入力","入力済")</f>
        <v>入力済</v>
      </c>
      <c r="AY52" s="1123" t="str">
        <f>G52</f>
        <v>東京都</v>
      </c>
      <c r="AZ52"/>
      <c r="BA52"/>
      <c r="BB52"/>
      <c r="BC52"/>
      <c r="BD52"/>
      <c r="BE52"/>
      <c r="BF52"/>
      <c r="BG52"/>
    </row>
    <row r="53" spans="1:59" ht="14.4">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4">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1111111118</v>
      </c>
      <c r="C56" s="1108"/>
      <c r="D56" s="1108"/>
      <c r="E56" s="1108"/>
      <c r="F56" s="1108"/>
      <c r="G56" s="1108" t="str">
        <f>IF(基本情報入力シート!L51="", "",基本情報入力シート!L51)</f>
        <v>東京都</v>
      </c>
      <c r="H56" s="1108" t="str">
        <f>IF(基本情報入力シート!Q51="", "",基本情報入力シート!Q51)</f>
        <v>東京都</v>
      </c>
      <c r="I56" s="1108" t="str">
        <f>IF(基本情報入力シート!V51="", "",基本情報入力シート!V51)</f>
        <v>千代田区</v>
      </c>
      <c r="J56" s="1108" t="str">
        <f>IF(基本情報入力シート!W51="", "",基本情報入力シート!W51)</f>
        <v>○○リハ</v>
      </c>
      <c r="K56" s="1108" t="str">
        <f>IF(基本情報入力シート!X51="", "",基本情報入力シート!X51)</f>
        <v>介護予防通所リハビリテーション</v>
      </c>
      <c r="L56" s="1113">
        <f>IF(基本情報入力シート!AC51=0, "",基本情報入力シート!AC51)</f>
        <v>750000</v>
      </c>
      <c r="M56" s="1116">
        <f>IF(基本情報入力シート!AD51="", "",基本情報入力シート!AD51)</f>
        <v>11.1</v>
      </c>
      <c r="N56" s="1074" t="s">
        <v>490</v>
      </c>
      <c r="O56" s="1059">
        <f>IFERROR(VLOOKUP(K56,【参考】数式用２!$A$2:$AD$48,MATCH(N56,【参考】数式用２!$C$4:$AD$4,0)+2,0),"")</f>
        <v>5.6000000000000001E-2</v>
      </c>
      <c r="P56" s="1142" t="s">
        <v>471</v>
      </c>
      <c r="Q56" s="1145">
        <f>IFERROR(VLOOKUP(K56,【参考】数式用２!$A$2:$AC$48,MATCH(P56,【参考】数式用２!$C$4:$AC$4,0)+2,0),"")</f>
        <v>8.5999999999999993E-2</v>
      </c>
      <c r="R56" s="1148" t="s">
        <v>383</v>
      </c>
      <c r="S56" s="1151">
        <v>7</v>
      </c>
      <c r="T56" s="1068" t="s">
        <v>472</v>
      </c>
      <c r="U56" s="1151">
        <v>4</v>
      </c>
      <c r="V56" s="1068" t="s">
        <v>473</v>
      </c>
      <c r="W56" s="1151">
        <v>8</v>
      </c>
      <c r="X56" s="1068" t="s">
        <v>472</v>
      </c>
      <c r="Y56" s="1151">
        <v>3</v>
      </c>
      <c r="Z56" s="1068" t="s">
        <v>474</v>
      </c>
      <c r="AA56" s="1068" t="s">
        <v>287</v>
      </c>
      <c r="AB56" s="1068">
        <f>IF(S56&gt;=1,(W56*12+Y56)-(S56*12+U56)+1,"")</f>
        <v>12</v>
      </c>
      <c r="AC56" s="1071" t="s">
        <v>475</v>
      </c>
      <c r="AD56" s="1062">
        <f>IFERROR(ROUNDDOWN(ROUND(L56*Q56,0)*M56,0)*AB56,"")</f>
        <v>8591400</v>
      </c>
      <c r="AE56" s="1065">
        <f>IFERROR(ROUNDDOWN(ROUNDDOWN(ROUND(L56*VLOOKUP(K56,【参考】数式用２!$A$2:$AC$48,MATCH("処遇改善加算Ⅳ",【参考】数式用２!$C$4:$O$4,0)+2,0),0)*M56,0)*AB56*0.5,0), "")</f>
        <v>2647350</v>
      </c>
      <c r="AF56" s="1128" t="s">
        <v>45</v>
      </c>
      <c r="AG56" s="1062">
        <f>IF(AND(AQ56&lt;&gt;"対象外", P56&lt;&gt;""),ROUNDDOWN(ROUND(L56*VLOOKUP(K56,【参考】数式用２!$A$2:$K$48,MATCH("ベア加算あり",【参考】数式用２!$C$4:$K$4,0)+2,0),0)*M56,0)*AB56,"")</f>
        <v>999000</v>
      </c>
      <c r="AH56" s="1131" t="s">
        <v>45</v>
      </c>
      <c r="AI56" s="1128" t="s">
        <v>45</v>
      </c>
      <c r="AJ56" s="1128" t="s">
        <v>476</v>
      </c>
      <c r="AK56" s="1134"/>
      <c r="AL56" s="1137" t="s">
        <v>484</v>
      </c>
      <c r="AM56" s="693" t="str">
        <f t="shared" ref="AM56" si="30">IF(Q56="","",IF(Q56&lt;O56,"！加算の要件上は問題ありませんが、令和６年度末の加算率と比較して、令和７年度の加算率が低くなっています。",""))</f>
        <v/>
      </c>
      <c r="AN56" s="385"/>
      <c r="AO56" s="1123" t="str">
        <f>IF(K56&lt;&gt;"","Q列に色付け","")</f>
        <v>Q列に色付け</v>
      </c>
      <c r="AP56" s="1140" t="str">
        <f>IF(AND(AE56&lt;&gt;0,AE56&lt;&gt;""),IF(AF56="○","入力済","未入力"),"")</f>
        <v>入力済</v>
      </c>
      <c r="AQ56" s="978"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41" t="str">
        <f>IF(AND(P56="処遇改善加算Ⅰ", AL56=""), "未入力","入力済")</f>
        <v>入力済</v>
      </c>
      <c r="AY56" s="1123" t="str">
        <f>G56</f>
        <v>東京都</v>
      </c>
      <c r="AZ56"/>
      <c r="BA56"/>
      <c r="BB56"/>
      <c r="BC56"/>
      <c r="BD56"/>
      <c r="BE56"/>
      <c r="BF56"/>
      <c r="BG56"/>
    </row>
    <row r="57" spans="1:59" ht="14.4">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4">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1111111119</v>
      </c>
      <c r="C60" s="1108"/>
      <c r="D60" s="1108"/>
      <c r="E60" s="1108"/>
      <c r="F60" s="1108"/>
      <c r="G60" s="1108" t="str">
        <f>IF(基本情報入力シート!L52="", "",基本情報入力シート!L52)</f>
        <v>東京都</v>
      </c>
      <c r="H60" s="1108" t="str">
        <f>IF(基本情報入力シート!Q52="", "",基本情報入力シート!Q52)</f>
        <v>東京都</v>
      </c>
      <c r="I60" s="1108" t="str">
        <f>IF(基本情報入力シート!V52="", "",基本情報入力シート!V52)</f>
        <v>千代田区</v>
      </c>
      <c r="J60" s="1108" t="str">
        <f>IF(基本情報入力シート!W52="", "",基本情報入力シート!W52)</f>
        <v>○○の杜</v>
      </c>
      <c r="K60" s="1108" t="str">
        <f>IF(基本情報入力シート!X52="", "",基本情報入力シート!X52)</f>
        <v>特定施設入居者生活介護</v>
      </c>
      <c r="L60" s="1113">
        <f>IF(基本情報入力シート!AC52=0, "",基本情報入力シート!AC52)</f>
        <v>750000</v>
      </c>
      <c r="M60" s="1116">
        <f>IF(基本情報入力シート!AD52="", "",基本情報入力シート!AD52)</f>
        <v>10.9</v>
      </c>
      <c r="N60" s="1074" t="s">
        <v>491</v>
      </c>
      <c r="O60" s="1059">
        <f>IFERROR(VLOOKUP(K60,【参考】数式用２!$A$2:$AD$48,MATCH(N60,【参考】数式用２!$C$4:$AD$4,0)+2,0),"")</f>
        <v>7.2999999999999995E-2</v>
      </c>
      <c r="P60" s="1142" t="s">
        <v>471</v>
      </c>
      <c r="Q60" s="1145">
        <f>IFERROR(VLOOKUP(K60,【参考】数式用２!$A$2:$AC$48,MATCH(P60,【参考】数式用２!$C$4:$AC$4,0)+2,0),"")</f>
        <v>0.128</v>
      </c>
      <c r="R60" s="1148" t="s">
        <v>383</v>
      </c>
      <c r="S60" s="1151">
        <v>7</v>
      </c>
      <c r="T60" s="1068" t="s">
        <v>472</v>
      </c>
      <c r="U60" s="1151">
        <v>4</v>
      </c>
      <c r="V60" s="1068" t="s">
        <v>473</v>
      </c>
      <c r="W60" s="1151">
        <v>8</v>
      </c>
      <c r="X60" s="1068" t="s">
        <v>472</v>
      </c>
      <c r="Y60" s="1151">
        <v>3</v>
      </c>
      <c r="Z60" s="1068" t="s">
        <v>474</v>
      </c>
      <c r="AA60" s="1068" t="s">
        <v>287</v>
      </c>
      <c r="AB60" s="1068">
        <f>IF(S60&gt;=1,(W60*12+Y60)-(S60*12+U60)+1,"")</f>
        <v>12</v>
      </c>
      <c r="AC60" s="1071" t="s">
        <v>475</v>
      </c>
      <c r="AD60" s="1062">
        <f>IFERROR(ROUNDDOWN(ROUND(L60*Q60,0)*M60,0)*AB60,"")</f>
        <v>12556800</v>
      </c>
      <c r="AE60" s="1065">
        <f>IFERROR(ROUNDDOWN(ROUNDDOWN(ROUND(L60*VLOOKUP(K60,【参考】数式用２!$A$2:$AC$48,MATCH("処遇改善加算Ⅳ",【参考】数式用２!$C$4:$O$4,0)+2,0),0)*M60,0)*AB60*0.5,0), "")</f>
        <v>4316400</v>
      </c>
      <c r="AF60" s="1128" t="s">
        <v>45</v>
      </c>
      <c r="AG60" s="1062" t="str">
        <f>IF(AND(AQ60&lt;&gt;"対象外", P60&lt;&gt;""),ROUNDDOWN(ROUND(L60*VLOOKUP(K60,【参考】数式用２!$A$2:$K$48,MATCH("ベア加算あり",【参考】数式用２!$C$4:$K$4,0)+2,0),0)*M60,0)*AB60,"")</f>
        <v/>
      </c>
      <c r="AH60" s="1131"/>
      <c r="AI60" s="1128" t="s">
        <v>476</v>
      </c>
      <c r="AJ60" s="1128" t="s">
        <v>45</v>
      </c>
      <c r="AK60" s="1134">
        <v>1</v>
      </c>
      <c r="AL60" s="1137" t="s">
        <v>484</v>
      </c>
      <c r="AM60" s="693" t="str">
        <f t="shared" ref="AM60" si="33">IF(Q60="","",IF(Q60&lt;O60,"！加算の要件上は問題ありませんが、令和６年度末の加算率と比較して、令和７年度の加算率が低くなっています。",""))</f>
        <v/>
      </c>
      <c r="AN60" s="385"/>
      <c r="AO60" s="1123" t="str">
        <f>IF(K60&lt;&gt;"","Q列に色付け","")</f>
        <v>Q列に色付け</v>
      </c>
      <c r="AP60" s="1140" t="str">
        <f>IF(AND(AE60&lt;&gt;0,AE60&lt;&gt;""),IF(AF60="○","入力済","未入力"),"")</f>
        <v>入力済</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41" t="str">
        <f>IF(AND(P60="処遇改善加算Ⅰ", AL60=""), "未入力","入力済")</f>
        <v>入力済</v>
      </c>
      <c r="AY60" s="1123" t="str">
        <f>G60</f>
        <v>東京都</v>
      </c>
      <c r="AZ60"/>
      <c r="BA60"/>
      <c r="BB60"/>
      <c r="BC60"/>
      <c r="BD60"/>
      <c r="BE60"/>
      <c r="BF60"/>
      <c r="BG60"/>
    </row>
    <row r="61" spans="1:59" ht="14.4">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4">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1111111120</v>
      </c>
      <c r="C64" s="1108"/>
      <c r="D64" s="1108"/>
      <c r="E64" s="1108"/>
      <c r="F64" s="1108"/>
      <c r="G64" s="1108" t="str">
        <f>IF(基本情報入力シート!L53="", "",基本情報入力シート!L53)</f>
        <v>東京都</v>
      </c>
      <c r="H64" s="1108" t="str">
        <f>IF(基本情報入力シート!Q53="", "",基本情報入力シート!Q53)</f>
        <v>東京都</v>
      </c>
      <c r="I64" s="1108" t="str">
        <f>IF(基本情報入力シート!V53="", "",基本情報入力シート!V53)</f>
        <v>千代田区</v>
      </c>
      <c r="J64" s="1108" t="str">
        <f>IF(基本情報入力シート!W53="", "",基本情報入力シート!W53)</f>
        <v>○○の杜</v>
      </c>
      <c r="K64" s="1108" t="str">
        <f>IF(基本情報入力シート!X53="", "",基本情報入力シート!X53)</f>
        <v>特定施設入居者生活介護（短期利用型）</v>
      </c>
      <c r="L64" s="1113">
        <f>IF(基本情報入力シート!AC53=0, "",基本情報入力シート!AC53)</f>
        <v>750000</v>
      </c>
      <c r="M64" s="1116">
        <f>IF(基本情報入力シート!AD53="", "",基本情報入力シート!AD53)</f>
        <v>10.9</v>
      </c>
      <c r="N64" s="1074" t="s">
        <v>492</v>
      </c>
      <c r="O64" s="1059">
        <f>IFERROR(VLOOKUP(K64,【参考】数式用２!$A$2:$AD$48,MATCH(N64,【参考】数式用２!$C$4:$AD$4,0)+2,0),"")</f>
        <v>6.4000000000000001E-2</v>
      </c>
      <c r="P64" s="1142" t="s">
        <v>471</v>
      </c>
      <c r="Q64" s="1145">
        <f>IFERROR(VLOOKUP(K64,【参考】数式用２!$A$2:$AC$48,MATCH(P64,【参考】数式用２!$C$4:$AC$4,0)+2,0),"")</f>
        <v>0.128</v>
      </c>
      <c r="R64" s="1148" t="s">
        <v>383</v>
      </c>
      <c r="S64" s="1151">
        <v>7</v>
      </c>
      <c r="T64" s="1068" t="s">
        <v>472</v>
      </c>
      <c r="U64" s="1151">
        <v>4</v>
      </c>
      <c r="V64" s="1068" t="s">
        <v>473</v>
      </c>
      <c r="W64" s="1151">
        <v>8</v>
      </c>
      <c r="X64" s="1068" t="s">
        <v>472</v>
      </c>
      <c r="Y64" s="1151">
        <v>3</v>
      </c>
      <c r="Z64" s="1068" t="s">
        <v>474</v>
      </c>
      <c r="AA64" s="1068" t="s">
        <v>287</v>
      </c>
      <c r="AB64" s="1068">
        <f>IF(S64&gt;=1,(W64*12+Y64)-(S64*12+U64)+1,"")</f>
        <v>12</v>
      </c>
      <c r="AC64" s="1071" t="s">
        <v>475</v>
      </c>
      <c r="AD64" s="1062">
        <f>IFERROR(ROUNDDOWN(ROUND(L64*Q64,0)*M64,0)*AB64,"")</f>
        <v>12556800</v>
      </c>
      <c r="AE64" s="1065">
        <f>IFERROR(ROUNDDOWN(ROUNDDOWN(ROUND(L64*VLOOKUP(K64,【参考】数式用２!$A$2:$AC$48,MATCH("処遇改善加算Ⅳ",【参考】数式用２!$C$4:$O$4,0)+2,0),0)*M64,0)*AB64*0.5,0), "")</f>
        <v>4316400</v>
      </c>
      <c r="AF64" s="1128" t="s">
        <v>45</v>
      </c>
      <c r="AG64" s="1062">
        <f>IF(AND(AQ64&lt;&gt;"対象外", P64&lt;&gt;""),ROUNDDOWN(ROUND(L64*VLOOKUP(K64,【参考】数式用２!$A$2:$K$48,MATCH("ベア加算あり",【参考】数式用２!$C$4:$K$4,0)+2,0),0)*M64,0)*AB64,"")</f>
        <v>1471500</v>
      </c>
      <c r="AH64" s="1131" t="s">
        <v>45</v>
      </c>
      <c r="AI64" s="1128" t="s">
        <v>476</v>
      </c>
      <c r="AJ64" s="1128" t="s">
        <v>476</v>
      </c>
      <c r="AK64" s="1134"/>
      <c r="AL64" s="1137" t="s">
        <v>484</v>
      </c>
      <c r="AM64" s="693" t="str">
        <f t="shared" ref="AM64" si="36">IF(Q64="","",IF(Q64&lt;O64,"！加算の要件上は問題ありませんが、令和６年度末の加算率と比較して、令和７年度の加算率が低くなっています。",""))</f>
        <v/>
      </c>
      <c r="AN64" s="385"/>
      <c r="AO64" s="1123" t="str">
        <f>IF(K64&lt;&gt;"","Q列に色付け","")</f>
        <v>Q列に色付け</v>
      </c>
      <c r="AP64" s="1140" t="str">
        <f>IF(AND(AE64&lt;&gt;0,AE64&lt;&gt;""),IF(AF64="○","入力済","未入力"),"")</f>
        <v>入力済</v>
      </c>
      <c r="AQ64" s="978"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41" t="str">
        <f>IF(AND(P64="処遇改善加算Ⅰ", AL64=""), "未入力","入力済")</f>
        <v>入力済</v>
      </c>
      <c r="AY64" s="1123" t="str">
        <f>G64</f>
        <v>東京都</v>
      </c>
      <c r="AZ64"/>
      <c r="BA64"/>
      <c r="BB64"/>
      <c r="BC64"/>
      <c r="BD64"/>
      <c r="BE64"/>
      <c r="BF64"/>
      <c r="BG64"/>
    </row>
    <row r="65" spans="1:59" ht="14.4">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4">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1111111121</v>
      </c>
      <c r="C68" s="1108"/>
      <c r="D68" s="1108"/>
      <c r="E68" s="1108"/>
      <c r="F68" s="1108"/>
      <c r="G68" s="1108" t="str">
        <f>IF(基本情報入力シート!L54="", "",基本情報入力シート!L54)</f>
        <v>東京都</v>
      </c>
      <c r="H68" s="1108" t="str">
        <f>IF(基本情報入力シート!Q54="", "",基本情報入力シート!Q54)</f>
        <v>東京都</v>
      </c>
      <c r="I68" s="1108" t="str">
        <f>IF(基本情報入力シート!V54="", "",基本情報入力シート!V54)</f>
        <v>千代田区</v>
      </c>
      <c r="J68" s="1108" t="str">
        <f>IF(基本情報入力シート!W54="", "",基本情報入力シート!W54)</f>
        <v>○○の杜</v>
      </c>
      <c r="K68" s="1108" t="str">
        <f>IF(基本情報入力シート!X54="", "",基本情報入力シート!X54)</f>
        <v>介護予防特定施設入居者生活介護</v>
      </c>
      <c r="L68" s="1113">
        <f>IF(基本情報入力シート!AC54=0, "",基本情報入力シート!AC54)</f>
        <v>750000</v>
      </c>
      <c r="M68" s="1116">
        <f>IF(基本情報入力シート!AD54="", "",基本情報入力シート!AD54)</f>
        <v>10.9</v>
      </c>
      <c r="N68" s="1074" t="s">
        <v>493</v>
      </c>
      <c r="O68" s="1059">
        <f>IFERROR(VLOOKUP(K68,【参考】数式用２!$A$2:$AD$48,MATCH(N68,【参考】数式用２!$C$4:$AD$4,0)+2,0),"")</f>
        <v>7.2999999999999995E-2</v>
      </c>
      <c r="P68" s="1142" t="s">
        <v>471</v>
      </c>
      <c r="Q68" s="1145">
        <f>IFERROR(VLOOKUP(K68,【参考】数式用２!$A$2:$AC$48,MATCH(P68,【参考】数式用２!$C$4:$AC$4,0)+2,0),"")</f>
        <v>0.128</v>
      </c>
      <c r="R68" s="1148" t="s">
        <v>383</v>
      </c>
      <c r="S68" s="1151">
        <v>7</v>
      </c>
      <c r="T68" s="1068" t="s">
        <v>472</v>
      </c>
      <c r="U68" s="1151">
        <v>4</v>
      </c>
      <c r="V68" s="1068" t="s">
        <v>473</v>
      </c>
      <c r="W68" s="1151">
        <v>8</v>
      </c>
      <c r="X68" s="1068" t="s">
        <v>472</v>
      </c>
      <c r="Y68" s="1151">
        <v>3</v>
      </c>
      <c r="Z68" s="1068" t="s">
        <v>474</v>
      </c>
      <c r="AA68" s="1068" t="s">
        <v>287</v>
      </c>
      <c r="AB68" s="1068">
        <f>IF(S68&gt;=1,(W68*12+Y68)-(S68*12+U68)+1,"")</f>
        <v>12</v>
      </c>
      <c r="AC68" s="1071" t="s">
        <v>475</v>
      </c>
      <c r="AD68" s="1062">
        <f>IFERROR(ROUNDDOWN(ROUND(L68*Q68,0)*M68,0)*AB68,"")</f>
        <v>12556800</v>
      </c>
      <c r="AE68" s="1065">
        <f>IFERROR(ROUNDDOWN(ROUNDDOWN(ROUND(L68*VLOOKUP(K68,【参考】数式用２!$A$2:$AC$48,MATCH("処遇改善加算Ⅳ",【参考】数式用２!$C$4:$O$4,0)+2,0),0)*M68,0)*AB68*0.5,0), "")</f>
        <v>4316400</v>
      </c>
      <c r="AF68" s="1128" t="s">
        <v>45</v>
      </c>
      <c r="AG68" s="1062">
        <f>IF(AND(AQ68&lt;&gt;"対象外", P68&lt;&gt;""),ROUNDDOWN(ROUND(L68*VLOOKUP(K68,【参考】数式用２!$A$2:$K$48,MATCH("ベア加算あり",【参考】数式用２!$C$4:$K$4,0)+2,0),0)*M68,0)*AB68,"")</f>
        <v>1471500</v>
      </c>
      <c r="AH68" s="1131" t="s">
        <v>45</v>
      </c>
      <c r="AI68" s="1128" t="s">
        <v>45</v>
      </c>
      <c r="AJ68" s="1128" t="s">
        <v>476</v>
      </c>
      <c r="AK68" s="1134"/>
      <c r="AL68" s="1137" t="s">
        <v>484</v>
      </c>
      <c r="AM68" s="693" t="str">
        <f t="shared" ref="AM68" si="39">IF(Q68="","",IF(Q68&lt;O68,"！加算の要件上は問題ありませんが、令和６年度末の加算率と比較して、令和７年度の加算率が低くなっています。",""))</f>
        <v/>
      </c>
      <c r="AN68" s="385"/>
      <c r="AO68" s="1123" t="str">
        <f>IF(K68&lt;&gt;"","Q列に色付け","")</f>
        <v>Q列に色付け</v>
      </c>
      <c r="AP68" s="1140" t="str">
        <f>IF(AND(AE68&lt;&gt;0,AE68&lt;&gt;""),IF(AF68="○","入力済","未入力"),"")</f>
        <v>入力済</v>
      </c>
      <c r="AQ68" s="978"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41" t="str">
        <f>IF(AND(P68="処遇改善加算Ⅰ", AL68=""), "未入力","入力済")</f>
        <v>入力済</v>
      </c>
      <c r="AY68" s="1123" t="str">
        <f>G68</f>
        <v>東京都</v>
      </c>
      <c r="AZ68"/>
      <c r="BA68"/>
      <c r="BB68"/>
      <c r="BC68"/>
      <c r="BD68"/>
      <c r="BE68"/>
      <c r="BF68"/>
      <c r="BG68"/>
    </row>
    <row r="69" spans="1:59" ht="14.4">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4">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1111111122</v>
      </c>
      <c r="C72" s="1108"/>
      <c r="D72" s="1108"/>
      <c r="E72" s="1108"/>
      <c r="F72" s="1108"/>
      <c r="G72" s="1108" t="str">
        <f>IF(基本情報入力シート!L55="", "",基本情報入力シート!L55)</f>
        <v>千代田区</v>
      </c>
      <c r="H72" s="1108" t="str">
        <f>IF(基本情報入力シート!Q55="", "",基本情報入力シート!Q55)</f>
        <v>東京都</v>
      </c>
      <c r="I72" s="1108" t="str">
        <f>IF(基本情報入力シート!V55="", "",基本情報入力シート!V55)</f>
        <v>千代田区</v>
      </c>
      <c r="J72" s="1108" t="str">
        <f>IF(基本情報入力シート!W55="", "",基本情報入力シート!W55)</f>
        <v>○○の杜</v>
      </c>
      <c r="K72" s="1108" t="str">
        <f>IF(基本情報入力シート!X55="", "",基本情報入力シート!X55)</f>
        <v>地域密着型特定施設入居者生活介護</v>
      </c>
      <c r="L72" s="1113">
        <f>IF(基本情報入力シート!AC55=0, "",基本情報入力シート!AC55)</f>
        <v>750000</v>
      </c>
      <c r="M72" s="1116">
        <f>IF(基本情報入力シート!AD55="", "",基本情報入力シート!AD55)</f>
        <v>10.9</v>
      </c>
      <c r="N72" s="1074" t="s">
        <v>494</v>
      </c>
      <c r="O72" s="1059">
        <f>IFERROR(VLOOKUP(K72,【参考】数式用２!$A$2:$AD$48,MATCH(N72,【参考】数式用２!$C$4:$AD$4,0)+2,0),"")</f>
        <v>5.7999999999999996E-2</v>
      </c>
      <c r="P72" s="1142" t="s">
        <v>471</v>
      </c>
      <c r="Q72" s="1145">
        <f>IFERROR(VLOOKUP(K72,【参考】数式用２!$A$2:$AC$48,MATCH(P72,【参考】数式用２!$C$4:$AC$4,0)+2,0),"")</f>
        <v>0.128</v>
      </c>
      <c r="R72" s="1148" t="s">
        <v>383</v>
      </c>
      <c r="S72" s="1151">
        <v>7</v>
      </c>
      <c r="T72" s="1068" t="s">
        <v>472</v>
      </c>
      <c r="U72" s="1151">
        <v>4</v>
      </c>
      <c r="V72" s="1068" t="s">
        <v>473</v>
      </c>
      <c r="W72" s="1151">
        <v>8</v>
      </c>
      <c r="X72" s="1068" t="s">
        <v>472</v>
      </c>
      <c r="Y72" s="1151">
        <v>3</v>
      </c>
      <c r="Z72" s="1068" t="s">
        <v>474</v>
      </c>
      <c r="AA72" s="1068" t="s">
        <v>287</v>
      </c>
      <c r="AB72" s="1068">
        <f>IF(S72&gt;=1,(W72*12+Y72)-(S72*12+U72)+1,"")</f>
        <v>12</v>
      </c>
      <c r="AC72" s="1071" t="s">
        <v>475</v>
      </c>
      <c r="AD72" s="1062">
        <f>IFERROR(ROUNDDOWN(ROUND(L72*Q72,0)*M72,0)*AB72,"")</f>
        <v>12556800</v>
      </c>
      <c r="AE72" s="1065">
        <f>IFERROR(ROUNDDOWN(ROUNDDOWN(ROUND(L72*VLOOKUP(K72,【参考】数式用２!$A$2:$AC$48,MATCH("処遇改善加算Ⅳ",【参考】数式用２!$C$4:$O$4,0)+2,0),0)*M72,0)*AB72*0.5,0), "")</f>
        <v>4316400</v>
      </c>
      <c r="AF72" s="1128" t="s">
        <v>45</v>
      </c>
      <c r="AG72" s="1062">
        <f>IF(AND(AQ72&lt;&gt;"対象外", P72&lt;&gt;""),ROUNDDOWN(ROUND(L72*VLOOKUP(K72,【参考】数式用２!$A$2:$K$48,MATCH("ベア加算あり",【参考】数式用２!$C$4:$K$4,0)+2,0),0)*M72,0)*AB72,"")</f>
        <v>1471500</v>
      </c>
      <c r="AH72" s="1131" t="s">
        <v>45</v>
      </c>
      <c r="AI72" s="1128" t="s">
        <v>45</v>
      </c>
      <c r="AJ72" s="1128" t="s">
        <v>45</v>
      </c>
      <c r="AK72" s="1134">
        <v>1</v>
      </c>
      <c r="AL72" s="1137" t="s">
        <v>484</v>
      </c>
      <c r="AM72" s="693" t="str">
        <f t="shared" ref="AM72" si="42">IF(Q72="","",IF(Q72&lt;O72,"！加算の要件上は問題ありませんが、令和６年度末の加算率と比較して、令和７年度の加算率が低くなっています。",""))</f>
        <v/>
      </c>
      <c r="AN72" s="385"/>
      <c r="AO72" s="1123" t="str">
        <f>IF(K72&lt;&gt;"","Q列に色付け","")</f>
        <v>Q列に色付け</v>
      </c>
      <c r="AP72" s="1140" t="str">
        <f>IF(AND(AE72&lt;&gt;0,AE72&lt;&gt;""),IF(AF72="○","入力済","未入力"),"")</f>
        <v>入力済</v>
      </c>
      <c r="AQ72" s="978"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41" t="str">
        <f>IF(AND(P72="処遇改善加算Ⅰ", AL72=""), "未入力","入力済")</f>
        <v>入力済</v>
      </c>
      <c r="AY72" s="1123" t="str">
        <f>G72</f>
        <v>千代田区</v>
      </c>
      <c r="AZ72"/>
      <c r="BA72"/>
      <c r="BB72"/>
      <c r="BC72"/>
      <c r="BD72"/>
      <c r="BE72"/>
      <c r="BF72"/>
      <c r="BG72"/>
    </row>
    <row r="73" spans="1:59" ht="14.4">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4">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1111111123</v>
      </c>
      <c r="C76" s="1108"/>
      <c r="D76" s="1108"/>
      <c r="E76" s="1108"/>
      <c r="F76" s="1108"/>
      <c r="G76" s="1108" t="str">
        <f>IF(基本情報入力シート!L56="", "",基本情報入力シート!L56)</f>
        <v>千代田区</v>
      </c>
      <c r="H76" s="1108" t="str">
        <f>IF(基本情報入力シート!Q56="", "",基本情報入力シート!Q56)</f>
        <v>東京都</v>
      </c>
      <c r="I76" s="1108" t="str">
        <f>IF(基本情報入力シート!V56="", "",基本情報入力シート!V56)</f>
        <v>千代田区</v>
      </c>
      <c r="J76" s="1108" t="str">
        <f>IF(基本情報入力シート!W56="", "",基本情報入力シート!W56)</f>
        <v>○○の杜</v>
      </c>
      <c r="K76" s="1108" t="str">
        <f>IF(基本情報入力シート!X56="", "",基本情報入力シート!X56)</f>
        <v>地域密着型特定施設入居者生活介護（短期利用型）</v>
      </c>
      <c r="L76" s="1113">
        <f>IF(基本情報入力シート!AC56=0, "",基本情報入力シート!AC56)</f>
        <v>750000</v>
      </c>
      <c r="M76" s="1116">
        <f>IF(基本情報入力シート!AD56="", "",基本情報入力シート!AD56)</f>
        <v>10.9</v>
      </c>
      <c r="N76" s="1074" t="s">
        <v>495</v>
      </c>
      <c r="O76" s="1059">
        <f>IFERROR(VLOOKUP(K76,【参考】数式用２!$A$2:$AD$48,MATCH(N76,【参考】数式用２!$C$4:$AD$4,0)+2,0),"")</f>
        <v>6.0999999999999999E-2</v>
      </c>
      <c r="P76" s="1142" t="s">
        <v>471</v>
      </c>
      <c r="Q76" s="1145">
        <f>IFERROR(VLOOKUP(K76,【参考】数式用２!$A$2:$AC$48,MATCH(P76,【参考】数式用２!$C$4:$AC$4,0)+2,0),"")</f>
        <v>0.128</v>
      </c>
      <c r="R76" s="1148" t="s">
        <v>383</v>
      </c>
      <c r="S76" s="1151">
        <v>7</v>
      </c>
      <c r="T76" s="1068" t="s">
        <v>472</v>
      </c>
      <c r="U76" s="1151">
        <v>4</v>
      </c>
      <c r="V76" s="1068" t="s">
        <v>473</v>
      </c>
      <c r="W76" s="1151">
        <v>8</v>
      </c>
      <c r="X76" s="1068" t="s">
        <v>472</v>
      </c>
      <c r="Y76" s="1151">
        <v>3</v>
      </c>
      <c r="Z76" s="1068" t="s">
        <v>474</v>
      </c>
      <c r="AA76" s="1068" t="s">
        <v>287</v>
      </c>
      <c r="AB76" s="1068">
        <f>IF(S76&gt;=1,(W76*12+Y76)-(S76*12+U76)+1,"")</f>
        <v>12</v>
      </c>
      <c r="AC76" s="1071" t="s">
        <v>475</v>
      </c>
      <c r="AD76" s="1062">
        <f>IFERROR(ROUNDDOWN(ROUND(L76*Q76,0)*M76,0)*AB76,"")</f>
        <v>12556800</v>
      </c>
      <c r="AE76" s="1065">
        <f>IFERROR(ROUNDDOWN(ROUNDDOWN(ROUND(L76*VLOOKUP(K76,【参考】数式用２!$A$2:$AC$48,MATCH("処遇改善加算Ⅳ",【参考】数式用２!$C$4:$O$4,0)+2,0),0)*M76,0)*AB76*0.5,0), "")</f>
        <v>4316400</v>
      </c>
      <c r="AF76" s="1128" t="s">
        <v>45</v>
      </c>
      <c r="AG76" s="1062" t="str">
        <f>IF(AND(AQ76&lt;&gt;"対象外", P76&lt;&gt;""),ROUNDDOWN(ROUND(L76*VLOOKUP(K76,【参考】数式用２!$A$2:$K$48,MATCH("ベア加算あり",【参考】数式用２!$C$4:$K$4,0)+2,0),0)*M76,0)*AB76,"")</f>
        <v/>
      </c>
      <c r="AH76" s="1131"/>
      <c r="AI76" s="1128" t="s">
        <v>476</v>
      </c>
      <c r="AJ76" s="1128" t="s">
        <v>476</v>
      </c>
      <c r="AK76" s="1134"/>
      <c r="AL76" s="1137" t="s">
        <v>484</v>
      </c>
      <c r="AM76" s="693" t="str">
        <f t="shared" ref="AM76" si="45">IF(Q76="","",IF(Q76&lt;O76,"！加算の要件上は問題ありませんが、令和６年度末の加算率と比較して、令和７年度の加算率が低くなっています。",""))</f>
        <v/>
      </c>
      <c r="AN76" s="385"/>
      <c r="AO76" s="1123" t="str">
        <f>IF(K76&lt;&gt;"","Q列に色付け","")</f>
        <v>Q列に色付け</v>
      </c>
      <c r="AP76" s="1140" t="str">
        <f>IF(AND(AE76&lt;&gt;0,AE76&lt;&gt;""),IF(AF76="○","入力済","未入力"),"")</f>
        <v>入力済</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41" t="str">
        <f>IF(AND(P76="処遇改善加算Ⅰ", AL76=""), "未入力","入力済")</f>
        <v>入力済</v>
      </c>
      <c r="AY76" s="1123" t="str">
        <f>G76</f>
        <v>千代田区</v>
      </c>
      <c r="AZ76"/>
      <c r="BA76"/>
      <c r="BB76"/>
      <c r="BC76"/>
      <c r="BD76"/>
      <c r="BE76"/>
      <c r="BF76"/>
      <c r="BG76"/>
    </row>
    <row r="77" spans="1:59" ht="14.4">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4">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1111111124</v>
      </c>
      <c r="C80" s="1108"/>
      <c r="D80" s="1108"/>
      <c r="E80" s="1108"/>
      <c r="F80" s="1108"/>
      <c r="G80" s="1108" t="str">
        <f>IF(基本情報入力シート!L57="", "",基本情報入力シート!L57)</f>
        <v>千代田区</v>
      </c>
      <c r="H80" s="1108" t="str">
        <f>IF(基本情報入力シート!Q57="", "",基本情報入力シート!Q57)</f>
        <v>東京都</v>
      </c>
      <c r="I80" s="1108" t="str">
        <f>IF(基本情報入力シート!V57="", "",基本情報入力シート!V57)</f>
        <v>千代田区</v>
      </c>
      <c r="J80" s="1108" t="str">
        <f>IF(基本情報入力シート!W57="", "",基本情報入力シート!W57)</f>
        <v>○○デイケア</v>
      </c>
      <c r="K80" s="1108" t="str">
        <f>IF(基本情報入力シート!X57="", "",基本情報入力シート!X57)</f>
        <v>認知症対応型通所介護</v>
      </c>
      <c r="L80" s="1113">
        <f>IF(基本情報入力シート!AC57=0, "",基本情報入力シート!AC57)</f>
        <v>750000</v>
      </c>
      <c r="M80" s="1116">
        <f>IF(基本情報入力シート!AD57="", "",基本情報入力シート!AD57)</f>
        <v>11.1</v>
      </c>
      <c r="N80" s="1074" t="s">
        <v>496</v>
      </c>
      <c r="O80" s="1059">
        <f>IFERROR(VLOOKUP(K80,【参考】数式用２!$A$2:$AD$48,MATCH(N80,【参考】数式用２!$C$4:$AD$4,0)+2,0),"")</f>
        <v>6.5000000000000002E-2</v>
      </c>
      <c r="P80" s="1142" t="s">
        <v>471</v>
      </c>
      <c r="Q80" s="1145">
        <f>IFERROR(VLOOKUP(K80,【参考】数式用２!$A$2:$AC$48,MATCH(P80,【参考】数式用２!$C$4:$AC$4,0)+2,0),"")</f>
        <v>0.18099999999999999</v>
      </c>
      <c r="R80" s="1148" t="s">
        <v>383</v>
      </c>
      <c r="S80" s="1151">
        <v>7</v>
      </c>
      <c r="T80" s="1068" t="s">
        <v>472</v>
      </c>
      <c r="U80" s="1151">
        <v>4</v>
      </c>
      <c r="V80" s="1068" t="s">
        <v>473</v>
      </c>
      <c r="W80" s="1151">
        <v>8</v>
      </c>
      <c r="X80" s="1068" t="s">
        <v>472</v>
      </c>
      <c r="Y80" s="1151">
        <v>3</v>
      </c>
      <c r="Z80" s="1068" t="s">
        <v>474</v>
      </c>
      <c r="AA80" s="1068" t="s">
        <v>287</v>
      </c>
      <c r="AB80" s="1068">
        <f>IF(S80&gt;=1,(W80*12+Y80)-(S80*12+U80)+1,"")</f>
        <v>12</v>
      </c>
      <c r="AC80" s="1071" t="s">
        <v>475</v>
      </c>
      <c r="AD80" s="1062">
        <f>IFERROR(ROUNDDOWN(ROUND(L80*Q80,0)*M80,0)*AB80,"")</f>
        <v>18081900</v>
      </c>
      <c r="AE80" s="1065">
        <f>IFERROR(ROUNDDOWN(ROUNDDOWN(ROUND(L80*VLOOKUP(K80,【参考】数式用２!$A$2:$AC$48,MATCH("処遇改善加算Ⅳ",【参考】数式用２!$C$4:$O$4,0)+2,0),0)*M80,0)*AB80*0.5,0), "")</f>
        <v>6093900</v>
      </c>
      <c r="AF80" s="1128" t="s">
        <v>45</v>
      </c>
      <c r="AG80" s="1062">
        <f>IF(AND(AQ80&lt;&gt;"対象外", P80&lt;&gt;""),ROUNDDOWN(ROUND(L80*VLOOKUP(K80,【参考】数式用２!$A$2:$K$48,MATCH("ベア加算あり",【参考】数式用２!$C$4:$K$4,0)+2,0),0)*M80,0)*AB80,"")</f>
        <v>2297700</v>
      </c>
      <c r="AH80" s="1131" t="s">
        <v>45</v>
      </c>
      <c r="AI80" s="1128" t="s">
        <v>476</v>
      </c>
      <c r="AJ80" s="1128" t="s">
        <v>476</v>
      </c>
      <c r="AK80" s="1134">
        <v>1</v>
      </c>
      <c r="AL80" s="1137" t="s">
        <v>484</v>
      </c>
      <c r="AM80" s="693" t="str">
        <f t="shared" ref="AM80" si="48">IF(Q80="","",IF(Q80&lt;O80,"！加算の要件上は問題ありませんが、令和６年度末の加算率と比較して、令和７年度の加算率が低くなっています。",""))</f>
        <v/>
      </c>
      <c r="AN80" s="385"/>
      <c r="AO80" s="1123" t="str">
        <f>IF(K80&lt;&gt;"","Q列に色付け","")</f>
        <v>Q列に色付け</v>
      </c>
      <c r="AP80" s="1140" t="str">
        <f>IF(AND(AE80&lt;&gt;0,AE80&lt;&gt;""),IF(AF80="○","入力済","未入力"),"")</f>
        <v>入力済</v>
      </c>
      <c r="AQ80" s="978"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41" t="str">
        <f>IF(AND(P80="処遇改善加算Ⅰ", AL80=""), "未入力","入力済")</f>
        <v>入力済</v>
      </c>
      <c r="AY80" s="1123" t="str">
        <f>G80</f>
        <v>千代田区</v>
      </c>
      <c r="AZ80"/>
      <c r="BA80"/>
      <c r="BB80"/>
      <c r="BC80"/>
      <c r="BD80"/>
      <c r="BE80"/>
      <c r="BF80"/>
      <c r="BG80"/>
    </row>
    <row r="81" spans="1:59" ht="14.4">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4">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1111111125</v>
      </c>
      <c r="C84" s="1108"/>
      <c r="D84" s="1108"/>
      <c r="E84" s="1108"/>
      <c r="F84" s="1108"/>
      <c r="G84" s="1108" t="str">
        <f>IF(基本情報入力シート!L58="", "",基本情報入力シート!L58)</f>
        <v>千代田区</v>
      </c>
      <c r="H84" s="1108" t="str">
        <f>IF(基本情報入力シート!Q58="", "",基本情報入力シート!Q58)</f>
        <v>東京都</v>
      </c>
      <c r="I84" s="1108" t="str">
        <f>IF(基本情報入力シート!V58="", "",基本情報入力シート!V58)</f>
        <v>千代田区</v>
      </c>
      <c r="J84" s="1108" t="str">
        <f>IF(基本情報入力シート!W58="", "",基本情報入力シート!W58)</f>
        <v>○○デイケア</v>
      </c>
      <c r="K84" s="1108" t="str">
        <f>IF(基本情報入力シート!X58="", "",基本情報入力シート!X58)</f>
        <v>介護予防認知症対応型通所介護</v>
      </c>
      <c r="L84" s="1113">
        <f>IF(基本情報入力シート!AC58=0, "",基本情報入力シート!AC58)</f>
        <v>750000</v>
      </c>
      <c r="M84" s="1116">
        <f>IF(基本情報入力シート!AD58="", "",基本情報入力シート!AD58)</f>
        <v>11.1</v>
      </c>
      <c r="N84" s="1074" t="s">
        <v>497</v>
      </c>
      <c r="O84" s="1059">
        <f>IFERROR(VLOOKUP(K84,【参考】数式用２!$A$2:$AD$48,MATCH(N84,【参考】数式用２!$C$4:$AD$4,0)+2,0),"")</f>
        <v>0</v>
      </c>
      <c r="P84" s="1142" t="s">
        <v>471</v>
      </c>
      <c r="Q84" s="1145">
        <f>IFERROR(VLOOKUP(K84,【参考】数式用２!$A$2:$AC$48,MATCH(P84,【参考】数式用２!$C$4:$AC$4,0)+2,0),"")</f>
        <v>0.18099999999999999</v>
      </c>
      <c r="R84" s="1148" t="s">
        <v>383</v>
      </c>
      <c r="S84" s="1151">
        <v>7</v>
      </c>
      <c r="T84" s="1068" t="s">
        <v>472</v>
      </c>
      <c r="U84" s="1151">
        <v>4</v>
      </c>
      <c r="V84" s="1068" t="s">
        <v>473</v>
      </c>
      <c r="W84" s="1151">
        <v>8</v>
      </c>
      <c r="X84" s="1068" t="s">
        <v>472</v>
      </c>
      <c r="Y84" s="1151">
        <v>3</v>
      </c>
      <c r="Z84" s="1068" t="s">
        <v>474</v>
      </c>
      <c r="AA84" s="1068" t="s">
        <v>287</v>
      </c>
      <c r="AB84" s="1068">
        <f>IF(S84&gt;=1,(W84*12+Y84)-(S84*12+U84)+1,"")</f>
        <v>12</v>
      </c>
      <c r="AC84" s="1071" t="s">
        <v>475</v>
      </c>
      <c r="AD84" s="1062">
        <f>IFERROR(ROUNDDOWN(ROUND(L84*Q84,0)*M84,0)*AB84,"")</f>
        <v>18081900</v>
      </c>
      <c r="AE84" s="1065">
        <f>IFERROR(ROUNDDOWN(ROUNDDOWN(ROUND(L84*VLOOKUP(K84,【参考】数式用２!$A$2:$AC$48,MATCH("処遇改善加算Ⅳ",【参考】数式用２!$C$4:$O$4,0)+2,0),0)*M84,0)*AB84*0.5,0), "")</f>
        <v>6093900</v>
      </c>
      <c r="AF84" s="1128" t="s">
        <v>45</v>
      </c>
      <c r="AG84" s="1062" t="str">
        <f>IF(AND(AQ84&lt;&gt;"対象外", P84&lt;&gt;""),ROUNDDOWN(ROUND(L84*VLOOKUP(K84,【参考】数式用２!$A$2:$K$48,MATCH("ベア加算あり",【参考】数式用２!$C$4:$K$4,0)+2,0),0)*M84,0)*AB84,"")</f>
        <v/>
      </c>
      <c r="AH84" s="1131"/>
      <c r="AI84" s="1128" t="s">
        <v>45</v>
      </c>
      <c r="AJ84" s="1128" t="s">
        <v>45</v>
      </c>
      <c r="AK84" s="1134"/>
      <c r="AL84" s="1137" t="s">
        <v>484</v>
      </c>
      <c r="AM84" s="693" t="str">
        <f t="shared" ref="AM84" si="51">IF(Q84="","",IF(Q84&lt;O84,"！加算の要件上は問題ありませんが、令和６年度末の加算率と比較して、令和７年度の加算率が低くなっています。",""))</f>
        <v/>
      </c>
      <c r="AN84" s="385"/>
      <c r="AO84" s="1123" t="str">
        <f>IF(K84&lt;&gt;"","Q列に色付け","")</f>
        <v>Q列に色付け</v>
      </c>
      <c r="AP84" s="1140" t="str">
        <f>IF(AND(AE84&lt;&gt;0,AE84&lt;&gt;""),IF(AF84="○","入力済","未入力"),"")</f>
        <v>入力済</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41" t="str">
        <f>IF(AND(P84="処遇改善加算Ⅰ", AL84=""), "未入力","入力済")</f>
        <v>入力済</v>
      </c>
      <c r="AY84" s="1123" t="str">
        <f>G84</f>
        <v>千代田区</v>
      </c>
      <c r="AZ84"/>
      <c r="BA84"/>
      <c r="BB84"/>
      <c r="BC84"/>
      <c r="BD84"/>
      <c r="BE84"/>
      <c r="BF84"/>
      <c r="BG84"/>
    </row>
    <row r="85" spans="1:59" ht="14.4">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4">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1111111126</v>
      </c>
      <c r="C88" s="1108"/>
      <c r="D88" s="1108"/>
      <c r="E88" s="1108"/>
      <c r="F88" s="1108"/>
      <c r="G88" s="1108" t="str">
        <f>IF(基本情報入力シート!L59="", "",基本情報入力シート!L59)</f>
        <v>千代田区</v>
      </c>
      <c r="H88" s="1108" t="str">
        <f>IF(基本情報入力シート!Q59="", "",基本情報入力シート!Q59)</f>
        <v>東京都</v>
      </c>
      <c r="I88" s="1108" t="str">
        <f>IF(基本情報入力シート!V59="", "",基本情報入力シート!V59)</f>
        <v>千代田区</v>
      </c>
      <c r="J88" s="1108" t="str">
        <f>IF(基本情報入力シート!W59="", "",基本情報入力シート!W59)</f>
        <v>○○小多機</v>
      </c>
      <c r="K88" s="1108" t="str">
        <f>IF(基本情報入力シート!X59="", "",基本情報入力シート!X59)</f>
        <v>小規模多機能型居宅介護</v>
      </c>
      <c r="L88" s="1113">
        <f>IF(基本情報入力シート!AC59=0, "",基本情報入力シート!AC59)</f>
        <v>750000</v>
      </c>
      <c r="M88" s="1116">
        <f>IF(基本情報入力シート!AD59="", "",基本情報入力シート!AD59)</f>
        <v>11.1</v>
      </c>
      <c r="N88" s="1074" t="s">
        <v>480</v>
      </c>
      <c r="O88" s="1059">
        <f>IFERROR(VLOOKUP(K88,【参考】数式用２!$A$2:$AD$48,MATCH(N88,【参考】数式用２!$C$4:$AD$4,0)+2,0),"")</f>
        <v>0.106</v>
      </c>
      <c r="P88" s="1142" t="s">
        <v>471</v>
      </c>
      <c r="Q88" s="1145">
        <f>IFERROR(VLOOKUP(K88,【参考】数式用２!$A$2:$AC$48,MATCH(P88,【参考】数式用２!$C$4:$AC$4,0)+2,0),"")</f>
        <v>0.14900000000000002</v>
      </c>
      <c r="R88" s="1148" t="s">
        <v>383</v>
      </c>
      <c r="S88" s="1151">
        <v>7</v>
      </c>
      <c r="T88" s="1068" t="s">
        <v>472</v>
      </c>
      <c r="U88" s="1151">
        <v>4</v>
      </c>
      <c r="V88" s="1068" t="s">
        <v>473</v>
      </c>
      <c r="W88" s="1151">
        <v>8</v>
      </c>
      <c r="X88" s="1068" t="s">
        <v>472</v>
      </c>
      <c r="Y88" s="1151">
        <v>3</v>
      </c>
      <c r="Z88" s="1068" t="s">
        <v>474</v>
      </c>
      <c r="AA88" s="1068" t="s">
        <v>287</v>
      </c>
      <c r="AB88" s="1068">
        <f>IF(S88&gt;=1,(W88*12+Y88)-(S88*12+U88)+1,"")</f>
        <v>12</v>
      </c>
      <c r="AC88" s="1071" t="s">
        <v>475</v>
      </c>
      <c r="AD88" s="1062">
        <f>IFERROR(ROUNDDOWN(ROUND(L88*Q88,0)*M88,0)*AB88,"")</f>
        <v>14885100</v>
      </c>
      <c r="AE88" s="1065">
        <f>IFERROR(ROUNDDOWN(ROUNDDOWN(ROUND(L88*VLOOKUP(K88,【参考】数式用２!$A$2:$AC$48,MATCH("処遇改善加算Ⅳ",【参考】数式用２!$C$4:$O$4,0)+2,0),0)*M88,0)*AB88*0.5,0), "")</f>
        <v>5294700</v>
      </c>
      <c r="AF88" s="1128" t="s">
        <v>45</v>
      </c>
      <c r="AG88" s="1062" t="str">
        <f>IF(AND(AQ88&lt;&gt;"対象外", P88&lt;&gt;""),ROUNDDOWN(ROUND(L88*VLOOKUP(K88,【参考】数式用２!$A$2:$K$48,MATCH("ベア加算あり",【参考】数式用２!$C$4:$K$4,0)+2,0),0)*M88,0)*AB88,"")</f>
        <v/>
      </c>
      <c r="AH88" s="1131"/>
      <c r="AI88" s="1128" t="s">
        <v>45</v>
      </c>
      <c r="AJ88" s="1128" t="s">
        <v>476</v>
      </c>
      <c r="AK88" s="1134">
        <v>1</v>
      </c>
      <c r="AL88" s="1137" t="s">
        <v>484</v>
      </c>
      <c r="AM88" s="693" t="str">
        <f t="shared" ref="AM88" si="54">IF(Q88="","",IF(Q88&lt;O88,"！加算の要件上は問題ありませんが、令和６年度末の加算率と比較して、令和７年度の加算率が低くなっています。",""))</f>
        <v/>
      </c>
      <c r="AN88" s="385"/>
      <c r="AO88" s="1123" t="str">
        <f>IF(K88&lt;&gt;"","Q列に色付け","")</f>
        <v>Q列に色付け</v>
      </c>
      <c r="AP88" s="1140" t="str">
        <f>IF(AND(AE88&lt;&gt;0,AE88&lt;&gt;""),IF(AF88="○","入力済","未入力"),"")</f>
        <v>入力済</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41" t="str">
        <f>IF(AND(P88="処遇改善加算Ⅰ", AL88=""), "未入力","入力済")</f>
        <v>入力済</v>
      </c>
      <c r="AY88" s="1123" t="str">
        <f>G88</f>
        <v>千代田区</v>
      </c>
      <c r="AZ88"/>
      <c r="BA88"/>
      <c r="BB88"/>
      <c r="BC88"/>
      <c r="BD88"/>
      <c r="BE88"/>
      <c r="BF88"/>
      <c r="BG88"/>
    </row>
    <row r="89" spans="1:59" ht="14.4">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4">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1111111127</v>
      </c>
      <c r="C92" s="1108"/>
      <c r="D92" s="1108"/>
      <c r="E92" s="1108"/>
      <c r="F92" s="1108"/>
      <c r="G92" s="1108" t="str">
        <f>IF(基本情報入力シート!L60="", "",基本情報入力シート!L60)</f>
        <v>千代田区</v>
      </c>
      <c r="H92" s="1108" t="str">
        <f>IF(基本情報入力シート!Q60="", "",基本情報入力シート!Q60)</f>
        <v>東京都</v>
      </c>
      <c r="I92" s="1108" t="str">
        <f>IF(基本情報入力シート!V60="", "",基本情報入力シート!V60)</f>
        <v>千代田区</v>
      </c>
      <c r="J92" s="1108" t="str">
        <f>IF(基本情報入力シート!W60="", "",基本情報入力シート!W60)</f>
        <v>○○小多機</v>
      </c>
      <c r="K92" s="1108" t="str">
        <f>IF(基本情報入力シート!X60="", "",基本情報入力シート!X60)</f>
        <v>小規模多機能型居宅介護（短期利用型）</v>
      </c>
      <c r="L92" s="1113">
        <f>IF(基本情報入力シート!AC60=0, "",基本情報入力シート!AC60)</f>
        <v>750000</v>
      </c>
      <c r="M92" s="1116">
        <f>IF(基本情報入力シート!AD60="", "",基本情報入力シート!AD60)</f>
        <v>11.1</v>
      </c>
      <c r="N92" s="1074" t="s">
        <v>480</v>
      </c>
      <c r="O92" s="1059">
        <f>IFERROR(VLOOKUP(K92,【参考】数式用２!$A$2:$AD$48,MATCH(N92,【参考】数式用２!$C$4:$AD$4,0)+2,0),"")</f>
        <v>0.106</v>
      </c>
      <c r="P92" s="1142" t="s">
        <v>471</v>
      </c>
      <c r="Q92" s="1145">
        <f>IFERROR(VLOOKUP(K92,【参考】数式用２!$A$2:$AC$48,MATCH(P92,【参考】数式用２!$C$4:$AC$4,0)+2,0),"")</f>
        <v>0.14900000000000002</v>
      </c>
      <c r="R92" s="1148" t="s">
        <v>383</v>
      </c>
      <c r="S92" s="1151">
        <v>7</v>
      </c>
      <c r="T92" s="1068" t="s">
        <v>472</v>
      </c>
      <c r="U92" s="1151">
        <v>4</v>
      </c>
      <c r="V92" s="1068" t="s">
        <v>473</v>
      </c>
      <c r="W92" s="1151">
        <v>8</v>
      </c>
      <c r="X92" s="1068" t="s">
        <v>472</v>
      </c>
      <c r="Y92" s="1151">
        <v>3</v>
      </c>
      <c r="Z92" s="1068" t="s">
        <v>474</v>
      </c>
      <c r="AA92" s="1068" t="s">
        <v>287</v>
      </c>
      <c r="AB92" s="1068">
        <f>IF(S92&gt;=1,(W92*12+Y92)-(S92*12+U92)+1,"")</f>
        <v>12</v>
      </c>
      <c r="AC92" s="1071" t="s">
        <v>475</v>
      </c>
      <c r="AD92" s="1062">
        <f>IFERROR(ROUNDDOWN(ROUND(L92*Q92,0)*M92,0)*AB92,"")</f>
        <v>14885100</v>
      </c>
      <c r="AE92" s="1065">
        <f>IFERROR(ROUNDDOWN(ROUNDDOWN(ROUND(L92*VLOOKUP(K92,【参考】数式用２!$A$2:$AC$48,MATCH("処遇改善加算Ⅳ",【参考】数式用２!$C$4:$O$4,0)+2,0),0)*M92,0)*AB92*0.5,0), "")</f>
        <v>5294700</v>
      </c>
      <c r="AF92" s="1128" t="s">
        <v>45</v>
      </c>
      <c r="AG92" s="1062" t="str">
        <f>IF(AND(AQ92&lt;&gt;"対象外", P92&lt;&gt;""),ROUNDDOWN(ROUND(L92*VLOOKUP(K92,【参考】数式用２!$A$2:$K$48,MATCH("ベア加算あり",【参考】数式用２!$C$4:$K$4,0)+2,0),0)*M92,0)*AB92,"")</f>
        <v/>
      </c>
      <c r="AH92" s="1131"/>
      <c r="AI92" s="1128" t="s">
        <v>476</v>
      </c>
      <c r="AJ92" s="1128" t="s">
        <v>476</v>
      </c>
      <c r="AK92" s="1134"/>
      <c r="AL92" s="1137" t="s">
        <v>484</v>
      </c>
      <c r="AM92" s="693" t="str">
        <f t="shared" ref="AM92" si="57">IF(Q92="","",IF(Q92&lt;O92,"！加算の要件上は問題ありませんが、令和６年度末の加算率と比較して、令和７年度の加算率が低くなっています。",""))</f>
        <v/>
      </c>
      <c r="AN92" s="385"/>
      <c r="AO92" s="1123" t="str">
        <f>IF(K92&lt;&gt;"","Q列に色付け","")</f>
        <v>Q列に色付け</v>
      </c>
      <c r="AP92" s="1140" t="str">
        <f>IF(AND(AE92&lt;&gt;0,AE92&lt;&gt;""),IF(AF92="○","入力済","未入力"),"")</f>
        <v>入力済</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41" t="str">
        <f>IF(AND(P92="処遇改善加算Ⅰ", AL92=""), "未入力","入力済")</f>
        <v>入力済</v>
      </c>
      <c r="AY92" s="1123" t="str">
        <f>G92</f>
        <v>千代田区</v>
      </c>
      <c r="AZ92"/>
      <c r="BA92"/>
      <c r="BB92"/>
      <c r="BC92"/>
      <c r="BD92"/>
      <c r="BE92"/>
      <c r="BF92"/>
      <c r="BG92"/>
    </row>
    <row r="93" spans="1:59" ht="14.4">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4">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1111111128</v>
      </c>
      <c r="C96" s="1103"/>
      <c r="D96" s="1103"/>
      <c r="E96" s="1103"/>
      <c r="F96" s="1104"/>
      <c r="G96" s="1105" t="str">
        <f>IF(基本情報入力シート!L61="", "",基本情報入力シート!L61)</f>
        <v>千代田区</v>
      </c>
      <c r="H96" s="1105" t="str">
        <f>IF(基本情報入力シート!Q61="", "",基本情報入力シート!Q61)</f>
        <v>東京都</v>
      </c>
      <c r="I96" s="1105" t="str">
        <f>IF(基本情報入力シート!V61="", "",基本情報入力シート!V61)</f>
        <v>千代田区</v>
      </c>
      <c r="J96" s="1105" t="str">
        <f>IF(基本情報入力シート!W61="", "",基本情報入力シート!W61)</f>
        <v>○○小多機</v>
      </c>
      <c r="K96" s="1105" t="str">
        <f>IF(基本情報入力シート!X61="", "",基本情報入力シート!X61)</f>
        <v>介護予防小規模多機能型居宅介護</v>
      </c>
      <c r="L96" s="1106">
        <f>IF(基本情報入力シート!AC61=0, "",基本情報入力シート!AC61)</f>
        <v>750000</v>
      </c>
      <c r="M96" s="1093">
        <f>IF(基本情報入力シート!AD61="", "",基本情報入力シート!AD61)</f>
        <v>11.1</v>
      </c>
      <c r="N96" s="1074" t="s">
        <v>480</v>
      </c>
      <c r="O96" s="1059">
        <f>IFERROR(VLOOKUP(K96,【参考】数式用２!$A$2:$AD$48,MATCH(N96,【参考】数式用２!$C$4:$AD$4,0)+2,0),"")</f>
        <v>0.106</v>
      </c>
      <c r="P96" s="1142" t="s">
        <v>471</v>
      </c>
      <c r="Q96" s="1145">
        <f>IFERROR(VLOOKUP(K96,【参考】数式用２!$A$2:$AC$48,MATCH(P96,【参考】数式用２!$C$4:$AC$4,0)+2,0),"")</f>
        <v>0.14900000000000002</v>
      </c>
      <c r="R96" s="1148" t="s">
        <v>383</v>
      </c>
      <c r="S96" s="1151">
        <v>7</v>
      </c>
      <c r="T96" s="1068" t="s">
        <v>472</v>
      </c>
      <c r="U96" s="1151">
        <v>4</v>
      </c>
      <c r="V96" s="1068" t="s">
        <v>473</v>
      </c>
      <c r="W96" s="1151">
        <v>8</v>
      </c>
      <c r="X96" s="1068" t="s">
        <v>472</v>
      </c>
      <c r="Y96" s="1151">
        <v>3</v>
      </c>
      <c r="Z96" s="1068" t="s">
        <v>474</v>
      </c>
      <c r="AA96" s="1068" t="s">
        <v>287</v>
      </c>
      <c r="AB96" s="1068">
        <f>IF(S96&gt;=1,(W96*12+Y96)-(S96*12+U96)+1,"")</f>
        <v>12</v>
      </c>
      <c r="AC96" s="1071" t="s">
        <v>475</v>
      </c>
      <c r="AD96" s="1062">
        <f>IFERROR(ROUNDDOWN(ROUND(L96*Q96,0)*M96,0)*AB96,"")</f>
        <v>14885100</v>
      </c>
      <c r="AE96" s="1065">
        <f>IFERROR(ROUNDDOWN(ROUNDDOWN(ROUND(L96*VLOOKUP(K96,【参考】数式用２!$A$2:$AC$48,MATCH("処遇改善加算Ⅳ",【参考】数式用２!$C$4:$O$4,0)+2,0),0)*M96,0)*AB96*0.5,0), "")</f>
        <v>5294700</v>
      </c>
      <c r="AF96" s="1128" t="s">
        <v>45</v>
      </c>
      <c r="AG96" s="1062" t="str">
        <f>IF(AND(AQ96&lt;&gt;"対象外", P96&lt;&gt;""),ROUNDDOWN(ROUND(L96*VLOOKUP(K96,【参考】数式用２!$A$2:$K$48,MATCH("ベア加算あり",【参考】数式用２!$C$4:$K$4,0)+2,0),0)*M96,0)*AB96,"")</f>
        <v/>
      </c>
      <c r="AH96" s="1131"/>
      <c r="AI96" s="1128" t="s">
        <v>476</v>
      </c>
      <c r="AJ96" s="1128" t="s">
        <v>45</v>
      </c>
      <c r="AK96" s="1134"/>
      <c r="AL96" s="1137" t="s">
        <v>484</v>
      </c>
      <c r="AM96" s="693" t="str">
        <f t="shared" ref="AM96" si="60">IF(Q96="","",IF(Q96&lt;O96,"！加算の要件上は問題ありませんが、令和６年度末の加算率と比較して、令和７年度の加算率が低くなっています。",""))</f>
        <v/>
      </c>
      <c r="AN96" s="385"/>
      <c r="AO96" s="1123" t="str">
        <f>IF(K96&lt;&gt;"","Q列に色付け","")</f>
        <v>Q列に色付け</v>
      </c>
      <c r="AP96" s="1140" t="str">
        <f>IF(AND(AE96&lt;&gt;0,AE96&lt;&gt;""),IF(AF96="○","入力済","未入力"),"")</f>
        <v>入力済</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41" t="str">
        <f>IF(AND(P96="処遇改善加算Ⅰ", AL96=""), "未入力","入力済")</f>
        <v>入力済</v>
      </c>
      <c r="AY96" s="1123" t="str">
        <f>G96</f>
        <v>千代田区</v>
      </c>
      <c r="AZ96"/>
      <c r="BA96"/>
      <c r="BB96"/>
      <c r="BC96"/>
      <c r="BD96"/>
      <c r="BE96"/>
      <c r="BF96"/>
      <c r="BG96"/>
    </row>
    <row r="97" spans="1:59" ht="14.4">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4">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1111111129</v>
      </c>
      <c r="C100" s="1080"/>
      <c r="D100" s="1080"/>
      <c r="E100" s="1080"/>
      <c r="F100" s="1081"/>
      <c r="G100" s="1087" t="str">
        <f>IF(基本情報入力シート!L62="", "",基本情報入力シート!L62)</f>
        <v>千代田区</v>
      </c>
      <c r="H100" s="1087" t="str">
        <f>IF(基本情報入力シート!Q62="", "",基本情報入力シート!Q62)</f>
        <v>東京都</v>
      </c>
      <c r="I100" s="1087" t="str">
        <f>IF(基本情報入力シート!V62="", "",基本情報入力シート!V62)</f>
        <v>千代田区</v>
      </c>
      <c r="J100" s="1087" t="str">
        <f>IF(基本情報入力シート!W62="", "",基本情報入力シート!W62)</f>
        <v>○○小多機</v>
      </c>
      <c r="K100" s="1087" t="str">
        <f>IF(基本情報入力シート!X62="", "",基本情報入力シート!X62)</f>
        <v>介護予防小規模多機能型居宅介護（短期利用型）</v>
      </c>
      <c r="L100" s="1090">
        <f>IF(基本情報入力シート!AC62=0, "",基本情報入力シート!AC62)</f>
        <v>750000</v>
      </c>
      <c r="M100" s="1093">
        <f>IF(基本情報入力シート!AD62="", "",基本情報入力シート!AD62)</f>
        <v>11.1</v>
      </c>
      <c r="N100" s="1074" t="s">
        <v>480</v>
      </c>
      <c r="O100" s="1059">
        <f>IFERROR(VLOOKUP(K100,【参考】数式用２!$A$2:$AD$48,MATCH(N100,【参考】数式用２!$C$4:$AD$4,0)+2,0),"")</f>
        <v>0.106</v>
      </c>
      <c r="P100" s="1142" t="s">
        <v>471</v>
      </c>
      <c r="Q100" s="1145">
        <f>IFERROR(VLOOKUP(K100,【参考】数式用２!$A$2:$AC$48,MATCH(P100,【参考】数式用２!$C$4:$AC$4,0)+2,0),"")</f>
        <v>0.14900000000000002</v>
      </c>
      <c r="R100" s="1148" t="s">
        <v>383</v>
      </c>
      <c r="S100" s="1151">
        <v>7</v>
      </c>
      <c r="T100" s="1068" t="s">
        <v>472</v>
      </c>
      <c r="U100" s="1151">
        <v>4</v>
      </c>
      <c r="V100" s="1068" t="s">
        <v>473</v>
      </c>
      <c r="W100" s="1151">
        <v>8</v>
      </c>
      <c r="X100" s="1068" t="s">
        <v>472</v>
      </c>
      <c r="Y100" s="1151">
        <v>3</v>
      </c>
      <c r="Z100" s="1068" t="s">
        <v>474</v>
      </c>
      <c r="AA100" s="1068" t="s">
        <v>287</v>
      </c>
      <c r="AB100" s="1068">
        <f>IF(S100&gt;=1,(W100*12+Y100)-(S100*12+U100)+1,"")</f>
        <v>12</v>
      </c>
      <c r="AC100" s="1071" t="s">
        <v>475</v>
      </c>
      <c r="AD100" s="1062">
        <f>IFERROR(ROUNDDOWN(ROUND(L100*Q100,0)*M100,0)*AB100,"")</f>
        <v>14885100</v>
      </c>
      <c r="AE100" s="1065">
        <f>IFERROR(ROUNDDOWN(ROUNDDOWN(ROUND(L100*VLOOKUP(K100,【参考】数式用２!$A$2:$AC$48,MATCH("処遇改善加算Ⅳ",【参考】数式用２!$C$4:$O$4,0)+2,0),0)*M100,0)*AB100*0.5,0), "")</f>
        <v>5294700</v>
      </c>
      <c r="AF100" s="1128" t="s">
        <v>45</v>
      </c>
      <c r="AG100" s="1062" t="str">
        <f>IF(AND(AQ100&lt;&gt;"対象外", P100&lt;&gt;""),ROUNDDOWN(ROUND(L100*VLOOKUP(K100,【参考】数式用２!$A$2:$K$48,MATCH("ベア加算あり",【参考】数式用２!$C$4:$K$4,0)+2,0),0)*M100,0)*AB100,"")</f>
        <v/>
      </c>
      <c r="AH100" s="1131"/>
      <c r="AI100" s="1128" t="s">
        <v>45</v>
      </c>
      <c r="AJ100" s="1128" t="s">
        <v>476</v>
      </c>
      <c r="AK100" s="1134"/>
      <c r="AL100" s="1137" t="s">
        <v>484</v>
      </c>
      <c r="AM100" s="693" t="str">
        <f t="shared" ref="AM100" si="63">IF(Q100="","",IF(Q100&lt;O100,"！加算の要件上は問題ありませんが、令和６年度末の加算率と比較して、令和７年度の加算率が低くなっています。",""))</f>
        <v/>
      </c>
      <c r="AN100" s="385"/>
      <c r="AO100" s="1124" t="str">
        <f>IF(K100&lt;&gt;"","Q列に色付け","")</f>
        <v>Q列に色付け</v>
      </c>
      <c r="AP100" s="1140" t="str">
        <f>IF(AND(AE100&lt;&gt;0,AE100&lt;&gt;""),IF(AF100="○","入力済","未入力"),"")</f>
        <v>入力済</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41" t="str">
        <f>IF(AND(P100="処遇改善加算Ⅰ", AL100=""), "未入力","入力済")</f>
        <v>入力済</v>
      </c>
      <c r="AY100" s="1123" t="str">
        <f>G100</f>
        <v>千代田区</v>
      </c>
      <c r="AZ100"/>
      <c r="BA100"/>
      <c r="BB100"/>
      <c r="BC100"/>
      <c r="BD100"/>
      <c r="BE100"/>
      <c r="BF100"/>
      <c r="BG100"/>
    </row>
    <row r="101" spans="1:59" ht="14.4">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4">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1111111130</v>
      </c>
      <c r="C104" s="1080"/>
      <c r="D104" s="1080"/>
      <c r="E104" s="1080"/>
      <c r="F104" s="1081"/>
      <c r="G104" s="1087" t="str">
        <f>IF(基本情報入力シート!L63="", "",基本情報入力シート!L63)</f>
        <v>千代田区</v>
      </c>
      <c r="H104" s="1087" t="str">
        <f>IF(基本情報入力シート!Q63="", "",基本情報入力シート!Q63)</f>
        <v>東京都</v>
      </c>
      <c r="I104" s="1087" t="str">
        <f>IF(基本情報入力シート!V63="", "",基本情報入力シート!V63)</f>
        <v>千代田区</v>
      </c>
      <c r="J104" s="1087" t="str">
        <f>IF(基本情報入力シート!W63="", "",基本情報入力シート!W63)</f>
        <v>○○看多機</v>
      </c>
      <c r="K104" s="1087" t="str">
        <f>IF(基本情報入力シート!X63="", "",基本情報入力シート!X63)</f>
        <v>複合型サービス（看護小規模多機能型居宅介護）</v>
      </c>
      <c r="L104" s="1090">
        <f>IF(基本情報入力シート!AC63=0, "",基本情報入力シート!AC63)</f>
        <v>750000</v>
      </c>
      <c r="M104" s="1093">
        <f>IF(基本情報入力シート!AD63="", "",基本情報入力シート!AD63)</f>
        <v>11.1</v>
      </c>
      <c r="N104" s="1074" t="s">
        <v>480</v>
      </c>
      <c r="O104" s="1059">
        <f>IFERROR(VLOOKUP(K104,【参考】数式用２!$A$2:$AD$48,MATCH(N104,【参考】数式用２!$C$4:$AD$4,0)+2,0),"")</f>
        <v>0.106</v>
      </c>
      <c r="P104" s="1142" t="s">
        <v>471</v>
      </c>
      <c r="Q104" s="1145">
        <f>IFERROR(VLOOKUP(K104,【参考】数式用２!$A$2:$AC$48,MATCH(P104,【参考】数式用２!$C$4:$AC$4,0)+2,0),"")</f>
        <v>0.14900000000000002</v>
      </c>
      <c r="R104" s="1148" t="s">
        <v>383</v>
      </c>
      <c r="S104" s="1151">
        <v>7</v>
      </c>
      <c r="T104" s="1068" t="s">
        <v>472</v>
      </c>
      <c r="U104" s="1151">
        <v>4</v>
      </c>
      <c r="V104" s="1068" t="s">
        <v>473</v>
      </c>
      <c r="W104" s="1151">
        <v>8</v>
      </c>
      <c r="X104" s="1068" t="s">
        <v>472</v>
      </c>
      <c r="Y104" s="1151">
        <v>3</v>
      </c>
      <c r="Z104" s="1068" t="s">
        <v>474</v>
      </c>
      <c r="AA104" s="1068" t="s">
        <v>287</v>
      </c>
      <c r="AB104" s="1068">
        <f>IF(S104&gt;=1,(W104*12+Y104)-(S104*12+U104)+1,"")</f>
        <v>12</v>
      </c>
      <c r="AC104" s="1071" t="s">
        <v>475</v>
      </c>
      <c r="AD104" s="1062">
        <f>IFERROR(ROUNDDOWN(ROUND(L104*Q104,0)*M104,0)*AB104,"")</f>
        <v>14885100</v>
      </c>
      <c r="AE104" s="1065">
        <f>IFERROR(ROUNDDOWN(ROUNDDOWN(ROUND(L104*VLOOKUP(K104,【参考】数式用２!$A$2:$AC$48,MATCH("処遇改善加算Ⅳ",【参考】数式用２!$C$4:$O$4,0)+2,0),0)*M104,0)*AB104*0.5,0), "")</f>
        <v>5294700</v>
      </c>
      <c r="AF104" s="1128" t="s">
        <v>45</v>
      </c>
      <c r="AG104" s="1062" t="str">
        <f>IF(AND(AQ104&lt;&gt;"対象外", P104&lt;&gt;""),ROUNDDOWN(ROUND(L104*VLOOKUP(K104,【参考】数式用２!$A$2:$K$48,MATCH("ベア加算あり",【参考】数式用２!$C$4:$K$4,0)+2,0),0)*M104,0)*AB104,"")</f>
        <v/>
      </c>
      <c r="AH104" s="1131"/>
      <c r="AI104" s="1128" t="s">
        <v>45</v>
      </c>
      <c r="AJ104" s="1128" t="s">
        <v>476</v>
      </c>
      <c r="AK104" s="1134">
        <v>1</v>
      </c>
      <c r="AL104" s="1137" t="s">
        <v>484</v>
      </c>
      <c r="AM104" s="693" t="str">
        <f t="shared" ref="AM104" si="66">IF(Q104="","",IF(Q104&lt;O104,"！加算の要件上は問題ありませんが、令和６年度末の加算率と比較して、令和７年度の加算率が低くなっています。",""))</f>
        <v/>
      </c>
      <c r="AN104" s="385"/>
      <c r="AO104" s="1123" t="str">
        <f>IF(K104&lt;&gt;"","Q列に色付け","")</f>
        <v>Q列に色付け</v>
      </c>
      <c r="AP104" s="1140" t="str">
        <f>IF(AND(AE104&lt;&gt;0,AE104&lt;&gt;""),IF(AF104="○","入力済","未入力"),"")</f>
        <v>入力済</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41" t="str">
        <f>IF(AND(P104="処遇改善加算Ⅰ", AL104=""), "未入力","入力済")</f>
        <v>入力済</v>
      </c>
      <c r="AY104" s="1123" t="str">
        <f>G104</f>
        <v>千代田区</v>
      </c>
      <c r="AZ104"/>
      <c r="BA104"/>
      <c r="BB104"/>
      <c r="BC104"/>
      <c r="BD104"/>
      <c r="BE104"/>
      <c r="BF104"/>
      <c r="BG104"/>
    </row>
    <row r="105" spans="1:59" ht="14.4">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4">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1111111131</v>
      </c>
      <c r="C108" s="1080"/>
      <c r="D108" s="1080"/>
      <c r="E108" s="1080"/>
      <c r="F108" s="1081"/>
      <c r="G108" s="1087" t="str">
        <f>IF(基本情報入力シート!L64="", "",基本情報入力シート!L64)</f>
        <v>千代田区</v>
      </c>
      <c r="H108" s="1087" t="str">
        <f>IF(基本情報入力シート!Q64="", "",基本情報入力シート!Q64)</f>
        <v>東京都</v>
      </c>
      <c r="I108" s="1087" t="str">
        <f>IF(基本情報入力シート!V64="", "",基本情報入力シート!V64)</f>
        <v>千代田区</v>
      </c>
      <c r="J108" s="1087" t="str">
        <f>IF(基本情報入力シート!W64="", "",基本情報入力シート!W64)</f>
        <v>○○看多機</v>
      </c>
      <c r="K108" s="1087" t="str">
        <f>IF(基本情報入力シート!X64="", "",基本情報入力シート!X64)</f>
        <v>複合型サービス（看護小規模多機能型居宅介護・短期利用型）</v>
      </c>
      <c r="L108" s="1090">
        <f>IF(基本情報入力シート!AC64=0, "",基本情報入力シート!AC64)</f>
        <v>750000</v>
      </c>
      <c r="M108" s="1093">
        <f>IF(基本情報入力シート!AD64="", "",基本情報入力シート!AD64)</f>
        <v>11.1</v>
      </c>
      <c r="N108" s="1074" t="s">
        <v>480</v>
      </c>
      <c r="O108" s="1059">
        <f>IFERROR(VLOOKUP(K108,【参考】数式用２!$A$2:$AD$48,MATCH(N108,【参考】数式用２!$C$4:$AD$4,0)+2,0),"")</f>
        <v>0.106</v>
      </c>
      <c r="P108" s="1142" t="s">
        <v>471</v>
      </c>
      <c r="Q108" s="1145">
        <f>IFERROR(VLOOKUP(K108,【参考】数式用２!$A$2:$AC$48,MATCH(P108,【参考】数式用２!$C$4:$AC$4,0)+2,0),"")</f>
        <v>0.14900000000000002</v>
      </c>
      <c r="R108" s="1148" t="s">
        <v>383</v>
      </c>
      <c r="S108" s="1151">
        <v>7</v>
      </c>
      <c r="T108" s="1068" t="s">
        <v>472</v>
      </c>
      <c r="U108" s="1151">
        <v>4</v>
      </c>
      <c r="V108" s="1068" t="s">
        <v>473</v>
      </c>
      <c r="W108" s="1151">
        <v>8</v>
      </c>
      <c r="X108" s="1068" t="s">
        <v>472</v>
      </c>
      <c r="Y108" s="1151">
        <v>3</v>
      </c>
      <c r="Z108" s="1068" t="s">
        <v>474</v>
      </c>
      <c r="AA108" s="1068" t="s">
        <v>287</v>
      </c>
      <c r="AB108" s="1068">
        <f>IF(S108&gt;=1,(W108*12+Y108)-(S108*12+U108)+1,"")</f>
        <v>12</v>
      </c>
      <c r="AC108" s="1071" t="s">
        <v>475</v>
      </c>
      <c r="AD108" s="1062">
        <f>IFERROR(ROUNDDOWN(ROUND(L108*Q108,0)*M108,0)*AB108,"")</f>
        <v>14885100</v>
      </c>
      <c r="AE108" s="1065">
        <f>IFERROR(ROUNDDOWN(ROUNDDOWN(ROUND(L108*VLOOKUP(K108,【参考】数式用２!$A$2:$AC$48,MATCH("処遇改善加算Ⅳ",【参考】数式用２!$C$4:$O$4,0)+2,0),0)*M108,0)*AB108*0.5,0), "")</f>
        <v>5294700</v>
      </c>
      <c r="AF108" s="1128" t="s">
        <v>45</v>
      </c>
      <c r="AG108" s="1062" t="str">
        <f>IF(AND(AQ108&lt;&gt;"対象外", P108&lt;&gt;""),ROUNDDOWN(ROUND(L108*VLOOKUP(K108,【参考】数式用２!$A$2:$K$48,MATCH("ベア加算あり",【参考】数式用２!$C$4:$K$4,0)+2,0),0)*M108,0)*AB108,"")</f>
        <v/>
      </c>
      <c r="AH108" s="1131"/>
      <c r="AI108" s="1128" t="s">
        <v>476</v>
      </c>
      <c r="AJ108" s="1128" t="s">
        <v>45</v>
      </c>
      <c r="AK108" s="1134"/>
      <c r="AL108" s="1137" t="s">
        <v>484</v>
      </c>
      <c r="AM108" s="693" t="str">
        <f t="shared" ref="AM108" si="69">IF(Q108="","",IF(Q108&lt;O108,"！加算の要件上は問題ありませんが、令和６年度末の加算率と比較して、令和７年度の加算率が低くなっています。",""))</f>
        <v/>
      </c>
      <c r="AN108" s="385"/>
      <c r="AO108" s="1124" t="str">
        <f>IF(K108&lt;&gt;"","Q列に色付け","")</f>
        <v>Q列に色付け</v>
      </c>
      <c r="AP108" s="1140" t="str">
        <f>IF(AND(AE108&lt;&gt;0,AE108&lt;&gt;""),IF(AF108="○","入力済","未入力"),"")</f>
        <v>入力済</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41" t="str">
        <f>IF(AND(P108="処遇改善加算Ⅰ", AL108=""), "未入力","入力済")</f>
        <v>入力済</v>
      </c>
      <c r="AY108" s="1123" t="str">
        <f>G108</f>
        <v>千代田区</v>
      </c>
      <c r="AZ108"/>
      <c r="BA108"/>
      <c r="BB108"/>
      <c r="BC108"/>
      <c r="BD108"/>
      <c r="BE108"/>
      <c r="BF108"/>
      <c r="BG108"/>
    </row>
    <row r="109" spans="1:59" ht="14.4">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4">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1111111132</v>
      </c>
      <c r="C112" s="1080"/>
      <c r="D112" s="1080"/>
      <c r="E112" s="1080"/>
      <c r="F112" s="1081"/>
      <c r="G112" s="1087" t="str">
        <f>IF(基本情報入力シート!L65="", "",基本情報入力シート!L65)</f>
        <v>千代田区</v>
      </c>
      <c r="H112" s="1087" t="str">
        <f>IF(基本情報入力シート!Q65="", "",基本情報入力シート!Q65)</f>
        <v>東京都</v>
      </c>
      <c r="I112" s="1087" t="str">
        <f>IF(基本情報入力シート!V65="", "",基本情報入力シート!V65)</f>
        <v>千代田区</v>
      </c>
      <c r="J112" s="1087" t="str">
        <f>IF(基本情報入力シート!W65="", "",基本情報入力シート!W65)</f>
        <v>○○GH</v>
      </c>
      <c r="K112" s="1087" t="str">
        <f>IF(基本情報入力シート!X65="", "",基本情報入力シート!X65)</f>
        <v>認知症対応型共同生活介護</v>
      </c>
      <c r="L112" s="1090">
        <f>IF(基本情報入力シート!AC65=0, "",基本情報入力シート!AC65)</f>
        <v>750000</v>
      </c>
      <c r="M112" s="1093">
        <f>IF(基本情報入力シート!AD65="", "",基本情報入力シート!AD65)</f>
        <v>10.9</v>
      </c>
      <c r="N112" s="1074" t="s">
        <v>480</v>
      </c>
      <c r="O112" s="1059">
        <f>IFERROR(VLOOKUP(K112,【参考】数式用２!$A$2:$AD$48,MATCH(N112,【参考】数式用２!$C$4:$AD$4,0)+2,0),"")</f>
        <v>0.125</v>
      </c>
      <c r="P112" s="1142" t="s">
        <v>471</v>
      </c>
      <c r="Q112" s="1145">
        <f>IFERROR(VLOOKUP(K112,【参考】数式用２!$A$2:$AC$48,MATCH(P112,【参考】数式用２!$C$4:$AC$4,0)+2,0),"")</f>
        <v>0.186</v>
      </c>
      <c r="R112" s="1148" t="s">
        <v>383</v>
      </c>
      <c r="S112" s="1151">
        <v>7</v>
      </c>
      <c r="T112" s="1068" t="s">
        <v>472</v>
      </c>
      <c r="U112" s="1151">
        <v>4</v>
      </c>
      <c r="V112" s="1068" t="s">
        <v>473</v>
      </c>
      <c r="W112" s="1151">
        <v>8</v>
      </c>
      <c r="X112" s="1068" t="s">
        <v>472</v>
      </c>
      <c r="Y112" s="1151">
        <v>3</v>
      </c>
      <c r="Z112" s="1068" t="s">
        <v>474</v>
      </c>
      <c r="AA112" s="1068" t="s">
        <v>287</v>
      </c>
      <c r="AB112" s="1068">
        <f>IF(S112&gt;=1,(W112*12+Y112)-(S112*12+U112)+1,"")</f>
        <v>12</v>
      </c>
      <c r="AC112" s="1071" t="s">
        <v>475</v>
      </c>
      <c r="AD112" s="1062">
        <f>IFERROR(ROUNDDOWN(ROUND(L112*Q112,0)*M112,0)*AB112,"")</f>
        <v>18246600</v>
      </c>
      <c r="AE112" s="1065">
        <f>IFERROR(ROUNDDOWN(ROUNDDOWN(ROUND(L112*VLOOKUP(K112,【参考】数式用２!$A$2:$AC$48,MATCH("処遇改善加算Ⅳ",【参考】数式用２!$C$4:$O$4,0)+2,0),0)*M112,0)*AB112*0.5,0), "")</f>
        <v>6131250</v>
      </c>
      <c r="AF112" s="1128" t="s">
        <v>45</v>
      </c>
      <c r="AG112" s="1062" t="str">
        <f>IF(AND(AQ112&lt;&gt;"対象外", P112&lt;&gt;""),ROUNDDOWN(ROUND(L112*VLOOKUP(K112,【参考】数式用２!$A$2:$K$48,MATCH("ベア加算あり",【参考】数式用２!$C$4:$K$4,0)+2,0),0)*M112,0)*AB112,"")</f>
        <v/>
      </c>
      <c r="AH112" s="1131"/>
      <c r="AI112" s="1128" t="s">
        <v>476</v>
      </c>
      <c r="AJ112" s="1128" t="s">
        <v>476</v>
      </c>
      <c r="AK112" s="1134">
        <v>1</v>
      </c>
      <c r="AL112" s="1137" t="s">
        <v>484</v>
      </c>
      <c r="AM112" s="693" t="str">
        <f t="shared" ref="AM112" si="72">IF(Q112="","",IF(Q112&lt;O112,"！加算の要件上は問題ありませんが、令和６年度末の加算率と比較して、令和７年度の加算率が低くなっています。",""))</f>
        <v/>
      </c>
      <c r="AN112" s="385"/>
      <c r="AO112" s="1123" t="str">
        <f>IF(K112&lt;&gt;"","Q列に色付け","")</f>
        <v>Q列に色付け</v>
      </c>
      <c r="AP112" s="1140" t="str">
        <f>IF(AND(AE112&lt;&gt;0,AE112&lt;&gt;""),IF(AF112="○","入力済","未入力"),"")</f>
        <v>入力済</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41" t="str">
        <f>IF(AND(P112="処遇改善加算Ⅰ", AL112=""), "未入力","入力済")</f>
        <v>入力済</v>
      </c>
      <c r="AY112" s="1123" t="str">
        <f>G112</f>
        <v>千代田区</v>
      </c>
      <c r="AZ112"/>
      <c r="BA112"/>
      <c r="BB112"/>
      <c r="BC112"/>
      <c r="BD112"/>
      <c r="BE112"/>
      <c r="BF112"/>
      <c r="BG112"/>
    </row>
    <row r="113" spans="1:59" ht="14.4">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4">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1111111133</v>
      </c>
      <c r="C116" s="1080"/>
      <c r="D116" s="1080"/>
      <c r="E116" s="1080"/>
      <c r="F116" s="1081"/>
      <c r="G116" s="1087" t="str">
        <f>IF(基本情報入力シート!L66="", "",基本情報入力シート!L66)</f>
        <v>千代田区</v>
      </c>
      <c r="H116" s="1087" t="str">
        <f>IF(基本情報入力シート!Q66="", "",基本情報入力シート!Q66)</f>
        <v>東京都</v>
      </c>
      <c r="I116" s="1087" t="str">
        <f>IF(基本情報入力シート!V66="", "",基本情報入力シート!V66)</f>
        <v>千代田区</v>
      </c>
      <c r="J116" s="1087" t="str">
        <f>IF(基本情報入力シート!W66="", "",基本情報入力シート!W66)</f>
        <v>○○GH</v>
      </c>
      <c r="K116" s="1087" t="str">
        <f>IF(基本情報入力シート!X66="", "",基本情報入力シート!X66)</f>
        <v>認知症対応型共同生活介護（短期利用型）</v>
      </c>
      <c r="L116" s="1090">
        <f>IF(基本情報入力シート!AC66=0, "",基本情報入力シート!AC66)</f>
        <v>750000</v>
      </c>
      <c r="M116" s="1093">
        <f>IF(基本情報入力シート!AD66="", "",基本情報入力シート!AD66)</f>
        <v>10.9</v>
      </c>
      <c r="N116" s="1074" t="s">
        <v>480</v>
      </c>
      <c r="O116" s="1059">
        <f>IFERROR(VLOOKUP(K116,【参考】数式用２!$A$2:$AD$48,MATCH(N116,【参考】数式用２!$C$4:$AD$4,0)+2,0),"")</f>
        <v>0.125</v>
      </c>
      <c r="P116" s="1142" t="s">
        <v>471</v>
      </c>
      <c r="Q116" s="1145">
        <f>IFERROR(VLOOKUP(K116,【参考】数式用２!$A$2:$AC$48,MATCH(P116,【参考】数式用２!$C$4:$AC$4,0)+2,0),"")</f>
        <v>0.186</v>
      </c>
      <c r="R116" s="1148" t="s">
        <v>383</v>
      </c>
      <c r="S116" s="1151">
        <v>7</v>
      </c>
      <c r="T116" s="1068" t="s">
        <v>472</v>
      </c>
      <c r="U116" s="1151">
        <v>4</v>
      </c>
      <c r="V116" s="1068" t="s">
        <v>473</v>
      </c>
      <c r="W116" s="1151">
        <v>8</v>
      </c>
      <c r="X116" s="1068" t="s">
        <v>472</v>
      </c>
      <c r="Y116" s="1151">
        <v>3</v>
      </c>
      <c r="Z116" s="1068" t="s">
        <v>474</v>
      </c>
      <c r="AA116" s="1068" t="s">
        <v>287</v>
      </c>
      <c r="AB116" s="1068">
        <f>IF(S116&gt;=1,(W116*12+Y116)-(S116*12+U116)+1,"")</f>
        <v>12</v>
      </c>
      <c r="AC116" s="1071" t="s">
        <v>475</v>
      </c>
      <c r="AD116" s="1062">
        <f>IFERROR(ROUNDDOWN(ROUND(L116*Q116,0)*M116,0)*AB116,"")</f>
        <v>18246600</v>
      </c>
      <c r="AE116" s="1065">
        <f>IFERROR(ROUNDDOWN(ROUNDDOWN(ROUND(L116*VLOOKUP(K116,【参考】数式用２!$A$2:$AC$48,MATCH("処遇改善加算Ⅳ",【参考】数式用２!$C$4:$O$4,0)+2,0),0)*M116,0)*AB116*0.5,0), "")</f>
        <v>6131250</v>
      </c>
      <c r="AF116" s="1128" t="s">
        <v>45</v>
      </c>
      <c r="AG116" s="1062" t="str">
        <f>IF(AND(AQ116&lt;&gt;"対象外", P116&lt;&gt;""),ROUNDDOWN(ROUND(L116*VLOOKUP(K116,【参考】数式用２!$A$2:$K$48,MATCH("ベア加算あり",【参考】数式用２!$C$4:$K$4,0)+2,0),0)*M116,0)*AB116,"")</f>
        <v/>
      </c>
      <c r="AH116" s="1131"/>
      <c r="AI116" s="1128" t="s">
        <v>45</v>
      </c>
      <c r="AJ116" s="1128" t="s">
        <v>476</v>
      </c>
      <c r="AK116" s="1134"/>
      <c r="AL116" s="1137" t="s">
        <v>484</v>
      </c>
      <c r="AM116" s="693" t="str">
        <f t="shared" ref="AM116" si="75">IF(Q116="","",IF(Q116&lt;O116,"！加算の要件上は問題ありませんが、令和６年度末の加算率と比較して、令和７年度の加算率が低くなっています。",""))</f>
        <v/>
      </c>
      <c r="AN116" s="385"/>
      <c r="AO116" s="1123" t="str">
        <f>IF(K116&lt;&gt;"","Q列に色付け","")</f>
        <v>Q列に色付け</v>
      </c>
      <c r="AP116" s="1140" t="str">
        <f>IF(AND(AE116&lt;&gt;0,AE116&lt;&gt;""),IF(AF116="○","入力済","未入力"),"")</f>
        <v>入力済</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41" t="str">
        <f>IF(AND(P116="処遇改善加算Ⅰ", AL116=""), "未入力","入力済")</f>
        <v>入力済</v>
      </c>
      <c r="AY116" s="1123" t="str">
        <f>G116</f>
        <v>千代田区</v>
      </c>
      <c r="AZ116"/>
      <c r="BA116"/>
      <c r="BB116"/>
      <c r="BC116"/>
      <c r="BD116"/>
      <c r="BE116"/>
      <c r="BF116"/>
      <c r="BG116"/>
    </row>
    <row r="117" spans="1:59" ht="14.4">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4">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1111111134</v>
      </c>
      <c r="C120" s="1080"/>
      <c r="D120" s="1080"/>
      <c r="E120" s="1080"/>
      <c r="F120" s="1081"/>
      <c r="G120" s="1087" t="str">
        <f>IF(基本情報入力シート!L67="", "",基本情報入力シート!L67)</f>
        <v>千代田区</v>
      </c>
      <c r="H120" s="1087" t="str">
        <f>IF(基本情報入力シート!Q67="", "",基本情報入力シート!Q67)</f>
        <v>東京都</v>
      </c>
      <c r="I120" s="1087" t="str">
        <f>IF(基本情報入力シート!V67="", "",基本情報入力シート!V67)</f>
        <v>千代田区</v>
      </c>
      <c r="J120" s="1087" t="str">
        <f>IF(基本情報入力シート!W67="", "",基本情報入力シート!W67)</f>
        <v>○○GH</v>
      </c>
      <c r="K120" s="1087" t="str">
        <f>IF(基本情報入力シート!X67="", "",基本情報入力シート!X67)</f>
        <v>介護予防認知症対応型共同生活介護</v>
      </c>
      <c r="L120" s="1090">
        <f>IF(基本情報入力シート!AC67=0, "",基本情報入力シート!AC67)</f>
        <v>750000</v>
      </c>
      <c r="M120" s="1093">
        <f>IF(基本情報入力シート!AD67="", "",基本情報入力シート!AD67)</f>
        <v>10.9</v>
      </c>
      <c r="N120" s="1074" t="s">
        <v>480</v>
      </c>
      <c r="O120" s="1059">
        <f>IFERROR(VLOOKUP(K120,【参考】数式用２!$A$2:$AD$48,MATCH(N120,【参考】数式用２!$C$4:$AD$4,0)+2,0),"")</f>
        <v>0.125</v>
      </c>
      <c r="P120" s="1142" t="s">
        <v>471</v>
      </c>
      <c r="Q120" s="1145">
        <f>IFERROR(VLOOKUP(K120,【参考】数式用２!$A$2:$AC$48,MATCH(P120,【参考】数式用２!$C$4:$AC$4,0)+2,0),"")</f>
        <v>0.186</v>
      </c>
      <c r="R120" s="1148" t="s">
        <v>383</v>
      </c>
      <c r="S120" s="1151">
        <v>7</v>
      </c>
      <c r="T120" s="1068" t="s">
        <v>472</v>
      </c>
      <c r="U120" s="1151">
        <v>4</v>
      </c>
      <c r="V120" s="1068" t="s">
        <v>473</v>
      </c>
      <c r="W120" s="1151">
        <v>8</v>
      </c>
      <c r="X120" s="1068" t="s">
        <v>472</v>
      </c>
      <c r="Y120" s="1151">
        <v>3</v>
      </c>
      <c r="Z120" s="1068" t="s">
        <v>474</v>
      </c>
      <c r="AA120" s="1068" t="s">
        <v>287</v>
      </c>
      <c r="AB120" s="1068">
        <f>IF(S120&gt;=1,(W120*12+Y120)-(S120*12+U120)+1,"")</f>
        <v>12</v>
      </c>
      <c r="AC120" s="1071" t="s">
        <v>475</v>
      </c>
      <c r="AD120" s="1062">
        <f>IFERROR(ROUNDDOWN(ROUND(L120*Q120,0)*M120,0)*AB120,"")</f>
        <v>18246600</v>
      </c>
      <c r="AE120" s="1065">
        <f>IFERROR(ROUNDDOWN(ROUNDDOWN(ROUND(L120*VLOOKUP(K120,【参考】数式用２!$A$2:$AC$48,MATCH("処遇改善加算Ⅳ",【参考】数式用２!$C$4:$O$4,0)+2,0),0)*M120,0)*AB120*0.5,0), "")</f>
        <v>6131250</v>
      </c>
      <c r="AF120" s="1128" t="s">
        <v>45</v>
      </c>
      <c r="AG120" s="1062" t="str">
        <f>IF(AND(AQ120&lt;&gt;"対象外", P120&lt;&gt;""),ROUNDDOWN(ROUND(L120*VLOOKUP(K120,【参考】数式用２!$A$2:$K$48,MATCH("ベア加算あり",【参考】数式用２!$C$4:$K$4,0)+2,0),0)*M120,0)*AB120,"")</f>
        <v/>
      </c>
      <c r="AH120" s="1131"/>
      <c r="AI120" s="1128" t="s">
        <v>45</v>
      </c>
      <c r="AJ120" s="1128" t="s">
        <v>45</v>
      </c>
      <c r="AK120" s="1134"/>
      <c r="AL120" s="1137" t="s">
        <v>484</v>
      </c>
      <c r="AM120" s="693" t="str">
        <f t="shared" ref="AM120" si="78">IF(Q120="","",IF(Q120&lt;O120,"！加算の要件上は問題ありませんが、令和６年度末の加算率と比較して、令和７年度の加算率が低くなっています。",""))</f>
        <v/>
      </c>
      <c r="AN120" s="385"/>
      <c r="AO120" s="1123" t="str">
        <f>IF(K120&lt;&gt;"","Q列に色付け","")</f>
        <v>Q列に色付け</v>
      </c>
      <c r="AP120" s="1140" t="str">
        <f>IF(AND(AE120&lt;&gt;0,AE120&lt;&gt;""),IF(AF120="○","入力済","未入力"),"")</f>
        <v>入力済</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41" t="str">
        <f>IF(AND(P120="処遇改善加算Ⅰ", AL120=""), "未入力","入力済")</f>
        <v>入力済</v>
      </c>
      <c r="AY120" s="1123" t="str">
        <f>G120</f>
        <v>千代田区</v>
      </c>
      <c r="AZ120"/>
      <c r="BA120"/>
      <c r="BB120"/>
      <c r="BC120"/>
      <c r="BD120"/>
      <c r="BE120"/>
      <c r="BF120"/>
      <c r="BG120"/>
    </row>
    <row r="121" spans="1:59" ht="14.4">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4">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1111111135</v>
      </c>
      <c r="C124" s="1080"/>
      <c r="D124" s="1080"/>
      <c r="E124" s="1080"/>
      <c r="F124" s="1081"/>
      <c r="G124" s="1087" t="str">
        <f>IF(基本情報入力シート!L68="", "",基本情報入力シート!L68)</f>
        <v>千代田区</v>
      </c>
      <c r="H124" s="1087" t="str">
        <f>IF(基本情報入力シート!Q68="", "",基本情報入力シート!Q68)</f>
        <v>東京都</v>
      </c>
      <c r="I124" s="1087" t="str">
        <f>IF(基本情報入力シート!V68="", "",基本情報入力シート!V68)</f>
        <v>千代田区</v>
      </c>
      <c r="J124" s="1087" t="str">
        <f>IF(基本情報入力シート!W68="", "",基本情報入力シート!W68)</f>
        <v>○○GH</v>
      </c>
      <c r="K124" s="1087" t="str">
        <f>IF(基本情報入力シート!X68="", "",基本情報入力シート!X68)</f>
        <v>介護予防認知症対応型共同生活介護（短期利用型）</v>
      </c>
      <c r="L124" s="1090">
        <f>IF(基本情報入力シート!AC68=0, "",基本情報入力シート!AC68)</f>
        <v>750000</v>
      </c>
      <c r="M124" s="1093">
        <f>IF(基本情報入力シート!AD68="", "",基本情報入力シート!AD68)</f>
        <v>10.9</v>
      </c>
      <c r="N124" s="1074" t="s">
        <v>480</v>
      </c>
      <c r="O124" s="1059">
        <f>IFERROR(VLOOKUP(K124,【参考】数式用２!$A$2:$AD$48,MATCH(N124,【参考】数式用２!$C$4:$AD$4,0)+2,0),"")</f>
        <v>0.125</v>
      </c>
      <c r="P124" s="1142" t="s">
        <v>471</v>
      </c>
      <c r="Q124" s="1145">
        <f>IFERROR(VLOOKUP(K124,【参考】数式用２!$A$2:$AC$48,MATCH(P124,【参考】数式用２!$C$4:$AC$4,0)+2,0),"")</f>
        <v>0.186</v>
      </c>
      <c r="R124" s="1148" t="s">
        <v>383</v>
      </c>
      <c r="S124" s="1151">
        <v>7</v>
      </c>
      <c r="T124" s="1068" t="s">
        <v>472</v>
      </c>
      <c r="U124" s="1151">
        <v>4</v>
      </c>
      <c r="V124" s="1068" t="s">
        <v>473</v>
      </c>
      <c r="W124" s="1151">
        <v>8</v>
      </c>
      <c r="X124" s="1068" t="s">
        <v>472</v>
      </c>
      <c r="Y124" s="1151">
        <v>3</v>
      </c>
      <c r="Z124" s="1068" t="s">
        <v>474</v>
      </c>
      <c r="AA124" s="1068" t="s">
        <v>287</v>
      </c>
      <c r="AB124" s="1068">
        <f>IF(S124&gt;=1,(W124*12+Y124)-(S124*12+U124)+1,"")</f>
        <v>12</v>
      </c>
      <c r="AC124" s="1071" t="s">
        <v>475</v>
      </c>
      <c r="AD124" s="1062">
        <f>IFERROR(ROUNDDOWN(ROUND(L124*Q124,0)*M124,0)*AB124,"")</f>
        <v>18246600</v>
      </c>
      <c r="AE124" s="1065">
        <f>IFERROR(ROUNDDOWN(ROUNDDOWN(ROUND(L124*VLOOKUP(K124,【参考】数式用２!$A$2:$AC$48,MATCH("処遇改善加算Ⅳ",【参考】数式用２!$C$4:$O$4,0)+2,0),0)*M124,0)*AB124*0.5,0), "")</f>
        <v>6131250</v>
      </c>
      <c r="AF124" s="1128" t="s">
        <v>45</v>
      </c>
      <c r="AG124" s="1062" t="str">
        <f>IF(AND(AQ124&lt;&gt;"対象外", P124&lt;&gt;""),ROUNDDOWN(ROUND(L124*VLOOKUP(K124,【参考】数式用２!$A$2:$K$48,MATCH("ベア加算あり",【参考】数式用２!$C$4:$K$4,0)+2,0),0)*M124,0)*AB124,"")</f>
        <v/>
      </c>
      <c r="AH124" s="1131"/>
      <c r="AI124" s="1128" t="s">
        <v>476</v>
      </c>
      <c r="AJ124" s="1128" t="s">
        <v>476</v>
      </c>
      <c r="AK124" s="1134"/>
      <c r="AL124" s="1137" t="s">
        <v>484</v>
      </c>
      <c r="AM124" s="693" t="str">
        <f t="shared" ref="AM124" si="81">IF(Q124="","",IF(Q124&lt;O124,"！加算の要件上は問題ありませんが、令和６年度末の加算率と比較して、令和７年度の加算率が低くなっています。",""))</f>
        <v/>
      </c>
      <c r="AN124" s="385"/>
      <c r="AO124" s="1123" t="str">
        <f>IF(K124&lt;&gt;"","Q列に色付け","")</f>
        <v>Q列に色付け</v>
      </c>
      <c r="AP124" s="1140" t="str">
        <f>IF(AND(AE124&lt;&gt;0,AE124&lt;&gt;""),IF(AF124="○","入力済","未入力"),"")</f>
        <v>入力済</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41" t="str">
        <f>IF(AND(P124="処遇改善加算Ⅰ", AL124=""), "未入力","入力済")</f>
        <v>入力済</v>
      </c>
      <c r="AY124" s="1123" t="str">
        <f>G124</f>
        <v>千代田区</v>
      </c>
      <c r="AZ124"/>
      <c r="BA124"/>
      <c r="BB124"/>
      <c r="BC124"/>
      <c r="BD124"/>
      <c r="BE124"/>
      <c r="BF124"/>
      <c r="BG124"/>
    </row>
    <row r="125" spans="1:59" ht="14.4">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4">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1111111136</v>
      </c>
      <c r="C128" s="1080"/>
      <c r="D128" s="1080"/>
      <c r="E128" s="1080"/>
      <c r="F128" s="1081"/>
      <c r="G128" s="1087" t="str">
        <f>IF(基本情報入力シート!L69="", "",基本情報入力シート!L69)</f>
        <v>東京都</v>
      </c>
      <c r="H128" s="1087" t="str">
        <f>IF(基本情報入力シート!Q69="", "",基本情報入力シート!Q69)</f>
        <v>東京都</v>
      </c>
      <c r="I128" s="1087" t="str">
        <f>IF(基本情報入力シート!V69="", "",基本情報入力シート!V69)</f>
        <v>千代田区</v>
      </c>
      <c r="J128" s="1087" t="str">
        <f>IF(基本情報入力シート!W69="", "",基本情報入力シート!W69)</f>
        <v>○○施設</v>
      </c>
      <c r="K128" s="1087" t="str">
        <f>IF(基本情報入力シート!X69="", "",基本情報入力シート!X69)</f>
        <v>介護老人福祉施設サービス</v>
      </c>
      <c r="L128" s="1090">
        <f>IF(基本情報入力シート!AC69=0, "",基本情報入力シート!AC69)</f>
        <v>750000</v>
      </c>
      <c r="M128" s="1093">
        <f>IF(基本情報入力シート!AD69="", "",基本情報入力シート!AD69)</f>
        <v>10.9</v>
      </c>
      <c r="N128" s="1074" t="s">
        <v>480</v>
      </c>
      <c r="O128" s="1059">
        <f>IFERROR(VLOOKUP(K128,【参考】数式用２!$A$2:$AD$48,MATCH(N128,【参考】数式用２!$C$4:$AD$4,0)+2,0),"")</f>
        <v>0.09</v>
      </c>
      <c r="P128" s="1142" t="s">
        <v>471</v>
      </c>
      <c r="Q128" s="1145">
        <f>IFERROR(VLOOKUP(K128,【参考】数式用２!$A$2:$AC$48,MATCH(P128,【参考】数式用２!$C$4:$AC$4,0)+2,0),"")</f>
        <v>0.14000000000000001</v>
      </c>
      <c r="R128" s="1148" t="s">
        <v>383</v>
      </c>
      <c r="S128" s="1151">
        <v>7</v>
      </c>
      <c r="T128" s="1068" t="s">
        <v>472</v>
      </c>
      <c r="U128" s="1151">
        <v>4</v>
      </c>
      <c r="V128" s="1068" t="s">
        <v>473</v>
      </c>
      <c r="W128" s="1151">
        <v>8</v>
      </c>
      <c r="X128" s="1068" t="s">
        <v>472</v>
      </c>
      <c r="Y128" s="1151">
        <v>3</v>
      </c>
      <c r="Z128" s="1068" t="s">
        <v>474</v>
      </c>
      <c r="AA128" s="1068" t="s">
        <v>287</v>
      </c>
      <c r="AB128" s="1068">
        <f>IF(S128&gt;=1,(W128*12+Y128)-(S128*12+U128)+1,"")</f>
        <v>12</v>
      </c>
      <c r="AC128" s="1071" t="s">
        <v>475</v>
      </c>
      <c r="AD128" s="1062">
        <f>IFERROR(ROUNDDOWN(ROUND(L128*Q128,0)*M128,0)*AB128,"")</f>
        <v>13734000</v>
      </c>
      <c r="AE128" s="1065">
        <f>IFERROR(ROUNDDOWN(ROUNDDOWN(ROUND(L128*VLOOKUP(K128,【参考】数式用２!$A$2:$AC$48,MATCH("処遇改善加算Ⅳ",【参考】数式用２!$C$4:$O$4,0)+2,0),0)*M128,0)*AB128*0.5,0), "")</f>
        <v>4414500</v>
      </c>
      <c r="AF128" s="1128" t="s">
        <v>45</v>
      </c>
      <c r="AG128" s="1062" t="str">
        <f>IF(AND(AQ128&lt;&gt;"対象外", P128&lt;&gt;""),ROUNDDOWN(ROUND(L128*VLOOKUP(K128,【参考】数式用２!$A$2:$K$48,MATCH("ベア加算あり",【参考】数式用２!$C$4:$K$4,0)+2,0),0)*M128,0)*AB128,"")</f>
        <v/>
      </c>
      <c r="AH128" s="1131"/>
      <c r="AI128" s="1128" t="s">
        <v>476</v>
      </c>
      <c r="AJ128" s="1128" t="s">
        <v>476</v>
      </c>
      <c r="AK128" s="1134">
        <v>1</v>
      </c>
      <c r="AL128" s="1137" t="s">
        <v>484</v>
      </c>
      <c r="AM128" s="693" t="str">
        <f t="shared" ref="AM128" si="84">IF(Q128="","",IF(Q128&lt;O128,"！加算の要件上は問題ありませんが、令和６年度末の加算率と比較して、令和７年度の加算率が低くなっています。",""))</f>
        <v/>
      </c>
      <c r="AN128" s="385"/>
      <c r="AO128" s="1123" t="str">
        <f>IF(K128&lt;&gt;"","Q列に色付け","")</f>
        <v>Q列に色付け</v>
      </c>
      <c r="AP128" s="1140" t="str">
        <f>IF(AND(AE128&lt;&gt;0,AE128&lt;&gt;""),IF(AF128="○","入力済","未入力"),"")</f>
        <v>入力済</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41" t="str">
        <f>IF(AND(P128="処遇改善加算Ⅰ", AL128=""), "未入力","入力済")</f>
        <v>入力済</v>
      </c>
      <c r="AY128" s="1123" t="str">
        <f>G128</f>
        <v>東京都</v>
      </c>
      <c r="AZ128"/>
      <c r="BA128"/>
      <c r="BB128"/>
      <c r="BC128"/>
      <c r="BD128"/>
      <c r="BE128"/>
      <c r="BF128"/>
      <c r="BG128"/>
    </row>
    <row r="129" spans="1:59" ht="14.4">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4">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1111111137</v>
      </c>
      <c r="C132" s="1080"/>
      <c r="D132" s="1080"/>
      <c r="E132" s="1080"/>
      <c r="F132" s="1081"/>
      <c r="G132" s="1087" t="str">
        <f>IF(基本情報入力シート!L70="", "",基本情報入力シート!L70)</f>
        <v>千代田区</v>
      </c>
      <c r="H132" s="1087" t="str">
        <f>IF(基本情報入力シート!Q70="", "",基本情報入力シート!Q70)</f>
        <v>東京都</v>
      </c>
      <c r="I132" s="1087" t="str">
        <f>IF(基本情報入力シート!V70="", "",基本情報入力シート!V70)</f>
        <v>千代田区</v>
      </c>
      <c r="J132" s="1087" t="str">
        <f>IF(基本情報入力シート!W70="", "",基本情報入力シート!W70)</f>
        <v>○○施設</v>
      </c>
      <c r="K132" s="1087" t="str">
        <f>IF(基本情報入力シート!X70="", "",基本情報入力シート!X70)</f>
        <v>地域密着型介護老人福祉施設</v>
      </c>
      <c r="L132" s="1090">
        <f>IF(基本情報入力シート!AC70=0, "",基本情報入力シート!AC70)</f>
        <v>750000</v>
      </c>
      <c r="M132" s="1093">
        <f>IF(基本情報入力シート!AD70="", "",基本情報入力シート!AD70)</f>
        <v>10.9</v>
      </c>
      <c r="N132" s="1074" t="s">
        <v>480</v>
      </c>
      <c r="O132" s="1059">
        <f>IFERROR(VLOOKUP(K132,【参考】数式用２!$A$2:$AD$48,MATCH(N132,【参考】数式用２!$C$4:$AD$4,0)+2,0),"")</f>
        <v>0.09</v>
      </c>
      <c r="P132" s="1142" t="s">
        <v>471</v>
      </c>
      <c r="Q132" s="1145">
        <f>IFERROR(VLOOKUP(K132,【参考】数式用２!$A$2:$AC$48,MATCH(P132,【参考】数式用２!$C$4:$AC$4,0)+2,0),"")</f>
        <v>0.14000000000000001</v>
      </c>
      <c r="R132" s="1148" t="s">
        <v>383</v>
      </c>
      <c r="S132" s="1151">
        <v>7</v>
      </c>
      <c r="T132" s="1068" t="s">
        <v>472</v>
      </c>
      <c r="U132" s="1151">
        <v>4</v>
      </c>
      <c r="V132" s="1068" t="s">
        <v>473</v>
      </c>
      <c r="W132" s="1151">
        <v>8</v>
      </c>
      <c r="X132" s="1068" t="s">
        <v>472</v>
      </c>
      <c r="Y132" s="1151">
        <v>3</v>
      </c>
      <c r="Z132" s="1068" t="s">
        <v>474</v>
      </c>
      <c r="AA132" s="1068" t="s">
        <v>287</v>
      </c>
      <c r="AB132" s="1068">
        <f>IF(S132&gt;=1,(W132*12+Y132)-(S132*12+U132)+1,"")</f>
        <v>12</v>
      </c>
      <c r="AC132" s="1071" t="s">
        <v>475</v>
      </c>
      <c r="AD132" s="1062">
        <f>IFERROR(ROUNDDOWN(ROUND(L132*Q132,0)*M132,0)*AB132,"")</f>
        <v>13734000</v>
      </c>
      <c r="AE132" s="1065">
        <f>IFERROR(ROUNDDOWN(ROUNDDOWN(ROUND(L132*VLOOKUP(K132,【参考】数式用２!$A$2:$AC$48,MATCH("処遇改善加算Ⅳ",【参考】数式用２!$C$4:$O$4,0)+2,0),0)*M132,0)*AB132*0.5,0), "")</f>
        <v>4414500</v>
      </c>
      <c r="AF132" s="1128" t="s">
        <v>45</v>
      </c>
      <c r="AG132" s="1062" t="str">
        <f>IF(AND(AQ132&lt;&gt;"対象外", P132&lt;&gt;""),ROUNDDOWN(ROUND(L132*VLOOKUP(K132,【参考】数式用２!$A$2:$K$48,MATCH("ベア加算あり",【参考】数式用２!$C$4:$K$4,0)+2,0),0)*M132,0)*AB132,"")</f>
        <v/>
      </c>
      <c r="AH132" s="1131"/>
      <c r="AI132" s="1128" t="s">
        <v>45</v>
      </c>
      <c r="AJ132" s="1128" t="s">
        <v>45</v>
      </c>
      <c r="AK132" s="1134">
        <v>1</v>
      </c>
      <c r="AL132" s="1137" t="s">
        <v>484</v>
      </c>
      <c r="AM132" s="693" t="str">
        <f t="shared" ref="AM132" si="87">IF(Q132="","",IF(Q132&lt;O132,"！加算の要件上は問題ありませんが、令和６年度末の加算率と比較して、令和７年度の加算率が低くなっています。",""))</f>
        <v/>
      </c>
      <c r="AN132" s="385"/>
      <c r="AO132" s="1123" t="str">
        <f>IF(K132&lt;&gt;"","Q列に色付け","")</f>
        <v>Q列に色付け</v>
      </c>
      <c r="AP132" s="1140" t="str">
        <f>IF(AND(AE132&lt;&gt;0,AE132&lt;&gt;""),IF(AF132="○","入力済","未入力"),"")</f>
        <v>入力済</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41" t="str">
        <f>IF(AND(P132="処遇改善加算Ⅰ", AL132=""), "未入力","入力済")</f>
        <v>入力済</v>
      </c>
      <c r="AY132" s="1123" t="str">
        <f>G132</f>
        <v>千代田区</v>
      </c>
      <c r="AZ132"/>
      <c r="BA132"/>
      <c r="BB132"/>
      <c r="BC132"/>
      <c r="BD132"/>
      <c r="BE132"/>
      <c r="BF132"/>
      <c r="BG132"/>
    </row>
    <row r="133" spans="1:59" ht="14.4">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4">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1111111138</v>
      </c>
      <c r="C136" s="1080"/>
      <c r="D136" s="1080"/>
      <c r="E136" s="1080"/>
      <c r="F136" s="1081"/>
      <c r="G136" s="1087" t="str">
        <f>IF(基本情報入力シート!L71="", "",基本情報入力シート!L71)</f>
        <v>東京都</v>
      </c>
      <c r="H136" s="1087" t="str">
        <f>IF(基本情報入力シート!Q71="", "",基本情報入力シート!Q71)</f>
        <v>東京都</v>
      </c>
      <c r="I136" s="1087" t="str">
        <f>IF(基本情報入力シート!V71="", "",基本情報入力シート!V71)</f>
        <v>千代田区</v>
      </c>
      <c r="J136" s="1087" t="str">
        <f>IF(基本情報入力シート!W71="", "",基本情報入力シート!W71)</f>
        <v>○○施設</v>
      </c>
      <c r="K136" s="1087" t="str">
        <f>IF(基本情報入力シート!X71="", "",基本情報入力シート!X71)</f>
        <v>短期入所生活介護</v>
      </c>
      <c r="L136" s="1090">
        <f>IF(基本情報入力シート!AC71=0, "",基本情報入力シート!AC71)</f>
        <v>750000</v>
      </c>
      <c r="M136" s="1093">
        <f>IF(基本情報入力シート!AD71="", "",基本情報入力シート!AD71)</f>
        <v>11.1</v>
      </c>
      <c r="N136" s="1074" t="s">
        <v>480</v>
      </c>
      <c r="O136" s="1059">
        <f>IFERROR(VLOOKUP(K136,【参考】数式用２!$A$2:$AD$48,MATCH(N136,【参考】数式用２!$C$4:$AD$4,0)+2,0),"")</f>
        <v>0.09</v>
      </c>
      <c r="P136" s="1142" t="s">
        <v>471</v>
      </c>
      <c r="Q136" s="1145">
        <f>IFERROR(VLOOKUP(K136,【参考】数式用２!$A$2:$AC$48,MATCH(P136,【参考】数式用２!$C$4:$AC$4,0)+2,0),"")</f>
        <v>0.14000000000000001</v>
      </c>
      <c r="R136" s="1148" t="s">
        <v>383</v>
      </c>
      <c r="S136" s="1151">
        <v>7</v>
      </c>
      <c r="T136" s="1068" t="s">
        <v>472</v>
      </c>
      <c r="U136" s="1151">
        <v>4</v>
      </c>
      <c r="V136" s="1068" t="s">
        <v>473</v>
      </c>
      <c r="W136" s="1151">
        <v>8</v>
      </c>
      <c r="X136" s="1068" t="s">
        <v>472</v>
      </c>
      <c r="Y136" s="1151">
        <v>3</v>
      </c>
      <c r="Z136" s="1068" t="s">
        <v>474</v>
      </c>
      <c r="AA136" s="1068" t="s">
        <v>287</v>
      </c>
      <c r="AB136" s="1068">
        <f>IF(S136&gt;=1,(W136*12+Y136)-(S136*12+U136)+1,"")</f>
        <v>12</v>
      </c>
      <c r="AC136" s="1071" t="s">
        <v>475</v>
      </c>
      <c r="AD136" s="1062">
        <f>IFERROR(ROUNDDOWN(ROUND(L136*Q136,0)*M136,0)*AB136,"")</f>
        <v>13986000</v>
      </c>
      <c r="AE136" s="1065">
        <f>IFERROR(ROUNDDOWN(ROUNDDOWN(ROUND(L136*VLOOKUP(K136,【参考】数式用２!$A$2:$AC$48,MATCH("処遇改善加算Ⅳ",【参考】数式用２!$C$4:$O$4,0)+2,0),0)*M136,0)*AB136*0.5,0), "")</f>
        <v>4495500</v>
      </c>
      <c r="AF136" s="1128" t="s">
        <v>45</v>
      </c>
      <c r="AG136" s="1062" t="str">
        <f>IF(AND(AQ136&lt;&gt;"対象外", P136&lt;&gt;""),ROUNDDOWN(ROUND(L136*VLOOKUP(K136,【参考】数式用２!$A$2:$K$48,MATCH("ベア加算あり",【参考】数式用２!$C$4:$K$4,0)+2,0),0)*M136,0)*AB136,"")</f>
        <v/>
      </c>
      <c r="AH136" s="1131"/>
      <c r="AI136" s="1128" t="s">
        <v>45</v>
      </c>
      <c r="AJ136" s="1128" t="s">
        <v>476</v>
      </c>
      <c r="AK136" s="1134"/>
      <c r="AL136" s="1137" t="s">
        <v>484</v>
      </c>
      <c r="AM136" s="693" t="str">
        <f t="shared" ref="AM136" si="90">IF(Q136="","",IF(Q136&lt;O136,"！加算の要件上は問題ありませんが、令和６年度末の加算率と比較して、令和７年度の加算率が低くなっています。",""))</f>
        <v/>
      </c>
      <c r="AN136" s="385"/>
      <c r="AO136" s="1123" t="str">
        <f>IF(K136&lt;&gt;"","Q列に色付け","")</f>
        <v>Q列に色付け</v>
      </c>
      <c r="AP136" s="1140" t="str">
        <f>IF(AND(AE136&lt;&gt;0,AE136&lt;&gt;""),IF(AF136="○","入力済","未入力"),"")</f>
        <v>入力済</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41" t="str">
        <f>IF(AND(P136="処遇改善加算Ⅰ", AL136=""), "未入力","入力済")</f>
        <v>入力済</v>
      </c>
      <c r="AY136" s="1123" t="str">
        <f>G136</f>
        <v>東京都</v>
      </c>
      <c r="AZ136"/>
      <c r="BA136"/>
      <c r="BB136"/>
      <c r="BC136"/>
      <c r="BD136"/>
      <c r="BE136"/>
      <c r="BF136"/>
      <c r="BG136"/>
    </row>
    <row r="137" spans="1:59" ht="14.4">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4">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1111111139</v>
      </c>
      <c r="C140" s="1080"/>
      <c r="D140" s="1080"/>
      <c r="E140" s="1080"/>
      <c r="F140" s="1081"/>
      <c r="G140" s="1087" t="str">
        <f>IF(基本情報入力シート!L72="", "",基本情報入力シート!L72)</f>
        <v>東京都</v>
      </c>
      <c r="H140" s="1087" t="str">
        <f>IF(基本情報入力シート!Q72="", "",基本情報入力シート!Q72)</f>
        <v>東京都</v>
      </c>
      <c r="I140" s="1087" t="str">
        <f>IF(基本情報入力シート!V72="", "",基本情報入力シート!V72)</f>
        <v>千代田区</v>
      </c>
      <c r="J140" s="1087" t="str">
        <f>IF(基本情報入力シート!W72="", "",基本情報入力シート!W72)</f>
        <v>○○施設</v>
      </c>
      <c r="K140" s="1087" t="str">
        <f>IF(基本情報入力シート!X72="", "",基本情報入力シート!X72)</f>
        <v>介護予防短期入所生活介護</v>
      </c>
      <c r="L140" s="1090">
        <f>IF(基本情報入力シート!AC72=0, "",基本情報入力シート!AC72)</f>
        <v>750000</v>
      </c>
      <c r="M140" s="1093">
        <f>IF(基本情報入力シート!AD72="", "",基本情報入力シート!AD72)</f>
        <v>11.1</v>
      </c>
      <c r="N140" s="1074" t="s">
        <v>480</v>
      </c>
      <c r="O140" s="1059">
        <f>IFERROR(VLOOKUP(K140,【参考】数式用２!$A$2:$AD$48,MATCH(N140,【参考】数式用２!$C$4:$AD$4,0)+2,0),"")</f>
        <v>0.09</v>
      </c>
      <c r="P140" s="1142" t="s">
        <v>471</v>
      </c>
      <c r="Q140" s="1145">
        <f>IFERROR(VLOOKUP(K140,【参考】数式用２!$A$2:$AC$48,MATCH(P140,【参考】数式用２!$C$4:$AC$4,0)+2,0),"")</f>
        <v>0.14000000000000001</v>
      </c>
      <c r="R140" s="1148" t="s">
        <v>383</v>
      </c>
      <c r="S140" s="1151">
        <v>7</v>
      </c>
      <c r="T140" s="1068" t="s">
        <v>472</v>
      </c>
      <c r="U140" s="1151">
        <v>4</v>
      </c>
      <c r="V140" s="1068" t="s">
        <v>473</v>
      </c>
      <c r="W140" s="1151">
        <v>8</v>
      </c>
      <c r="X140" s="1068" t="s">
        <v>472</v>
      </c>
      <c r="Y140" s="1151">
        <v>3</v>
      </c>
      <c r="Z140" s="1068" t="s">
        <v>474</v>
      </c>
      <c r="AA140" s="1068" t="s">
        <v>287</v>
      </c>
      <c r="AB140" s="1068">
        <f>IF(S140&gt;=1,(W140*12+Y140)-(S140*12+U140)+1,"")</f>
        <v>12</v>
      </c>
      <c r="AC140" s="1071" t="s">
        <v>475</v>
      </c>
      <c r="AD140" s="1062">
        <f>IFERROR(ROUNDDOWN(ROUND(L140*Q140,0)*M140,0)*AB140,"")</f>
        <v>13986000</v>
      </c>
      <c r="AE140" s="1065">
        <f>IFERROR(ROUNDDOWN(ROUNDDOWN(ROUND(L140*VLOOKUP(K140,【参考】数式用２!$A$2:$AC$48,MATCH("処遇改善加算Ⅳ",【参考】数式用２!$C$4:$O$4,0)+2,0),0)*M140,0)*AB140*0.5,0), "")</f>
        <v>4495500</v>
      </c>
      <c r="AF140" s="1128" t="s">
        <v>45</v>
      </c>
      <c r="AG140" s="1062" t="str">
        <f>IF(AND(AQ140&lt;&gt;"対象外", P140&lt;&gt;""),ROUNDDOWN(ROUND(L140*VLOOKUP(K140,【参考】数式用２!$A$2:$K$48,MATCH("ベア加算あり",【参考】数式用２!$C$4:$K$4,0)+2,0),0)*M140,0)*AB140,"")</f>
        <v/>
      </c>
      <c r="AH140" s="1131"/>
      <c r="AI140" s="1128" t="s">
        <v>476</v>
      </c>
      <c r="AJ140" s="1128" t="s">
        <v>476</v>
      </c>
      <c r="AK140" s="1134"/>
      <c r="AL140" s="1137" t="s">
        <v>484</v>
      </c>
      <c r="AM140" s="693" t="str">
        <f t="shared" ref="AM140" si="93">IF(Q140="","",IF(Q140&lt;O140,"！加算の要件上は問題ありませんが、令和６年度末の加算率と比較して、令和７年度の加算率が低くなっています。",""))</f>
        <v/>
      </c>
      <c r="AN140" s="385"/>
      <c r="AO140" s="1123" t="str">
        <f>IF(K140&lt;&gt;"","Q列に色付け","")</f>
        <v>Q列に色付け</v>
      </c>
      <c r="AP140" s="1140" t="str">
        <f>IF(AND(AE140&lt;&gt;0,AE140&lt;&gt;""),IF(AF140="○","入力済","未入力"),"")</f>
        <v>入力済</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41" t="str">
        <f>IF(AND(P140="処遇改善加算Ⅰ", AL140=""), "未入力","入力済")</f>
        <v>入力済</v>
      </c>
      <c r="AY140" s="1123" t="str">
        <f>G140</f>
        <v>東京都</v>
      </c>
      <c r="AZ140"/>
      <c r="BA140"/>
      <c r="BB140"/>
      <c r="BC140"/>
      <c r="BD140"/>
      <c r="BE140"/>
      <c r="BF140"/>
      <c r="BG140"/>
    </row>
    <row r="141" spans="1:59" ht="14.4">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4">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1111111140</v>
      </c>
      <c r="C144" s="1080"/>
      <c r="D144" s="1080"/>
      <c r="E144" s="1080"/>
      <c r="F144" s="1081"/>
      <c r="G144" s="1087" t="str">
        <f>IF(基本情報入力シート!L73="", "",基本情報入力シート!L73)</f>
        <v>東京都</v>
      </c>
      <c r="H144" s="1087" t="str">
        <f>IF(基本情報入力シート!Q73="", "",基本情報入力シート!Q73)</f>
        <v>東京都</v>
      </c>
      <c r="I144" s="1087" t="str">
        <f>IF(基本情報入力シート!V73="", "",基本情報入力シート!V73)</f>
        <v>千代田区</v>
      </c>
      <c r="J144" s="1087" t="str">
        <f>IF(基本情報入力シート!W73="", "",基本情報入力シート!W73)</f>
        <v>○○施設</v>
      </c>
      <c r="K144" s="1087" t="str">
        <f>IF(基本情報入力シート!X73="", "",基本情報入力シート!X73)</f>
        <v>介護老人保健施設サービス</v>
      </c>
      <c r="L144" s="1090">
        <f>IF(基本情報入力シート!AC73=0, "",基本情報入力シート!AC73)</f>
        <v>750000</v>
      </c>
      <c r="M144" s="1093">
        <f>IF(基本情報入力シート!AD73="", "",基本情報入力シート!AD73)</f>
        <v>10.9</v>
      </c>
      <c r="N144" s="1074" t="s">
        <v>480</v>
      </c>
      <c r="O144" s="1059">
        <f>IFERROR(VLOOKUP(K144,【参考】数式用２!$A$2:$AD$48,MATCH(N144,【参考】数式用２!$C$4:$AD$4,0)+2,0),"")</f>
        <v>4.4000000000000004E-2</v>
      </c>
      <c r="P144" s="1142" t="s">
        <v>471</v>
      </c>
      <c r="Q144" s="1145">
        <f>IFERROR(VLOOKUP(K144,【参考】数式用２!$A$2:$AC$48,MATCH(P144,【参考】数式用２!$C$4:$AC$4,0)+2,0),"")</f>
        <v>7.5000000000000011E-2</v>
      </c>
      <c r="R144" s="1148" t="s">
        <v>383</v>
      </c>
      <c r="S144" s="1151">
        <v>7</v>
      </c>
      <c r="T144" s="1068" t="s">
        <v>472</v>
      </c>
      <c r="U144" s="1151">
        <v>4</v>
      </c>
      <c r="V144" s="1068" t="s">
        <v>473</v>
      </c>
      <c r="W144" s="1151">
        <v>8</v>
      </c>
      <c r="X144" s="1068" t="s">
        <v>472</v>
      </c>
      <c r="Y144" s="1151">
        <v>3</v>
      </c>
      <c r="Z144" s="1068" t="s">
        <v>474</v>
      </c>
      <c r="AA144" s="1068" t="s">
        <v>287</v>
      </c>
      <c r="AB144" s="1068">
        <f>IF(S144&gt;=1,(W144*12+Y144)-(S144*12+U144)+1,"")</f>
        <v>12</v>
      </c>
      <c r="AC144" s="1071" t="s">
        <v>475</v>
      </c>
      <c r="AD144" s="1062">
        <f>IFERROR(ROUNDDOWN(ROUND(L144*Q144,0)*M144,0)*AB144,"")</f>
        <v>7357500</v>
      </c>
      <c r="AE144" s="1065">
        <f>IFERROR(ROUNDDOWN(ROUNDDOWN(ROUND(L144*VLOOKUP(K144,【参考】数式用２!$A$2:$AC$48,MATCH("処遇改善加算Ⅳ",【参考】数式用２!$C$4:$O$4,0)+2,0),0)*M144,0)*AB144*0.5,0), "")</f>
        <v>2158200</v>
      </c>
      <c r="AF144" s="1128" t="s">
        <v>45</v>
      </c>
      <c r="AG144" s="1062" t="str">
        <f>IF(AND(AQ144&lt;&gt;"対象外", P144&lt;&gt;""),ROUNDDOWN(ROUND(L144*VLOOKUP(K144,【参考】数式用２!$A$2:$K$48,MATCH("ベア加算あり",【参考】数式用２!$C$4:$K$4,0)+2,0),0)*M144,0)*AB144,"")</f>
        <v/>
      </c>
      <c r="AH144" s="1131"/>
      <c r="AI144" s="1128" t="s">
        <v>476</v>
      </c>
      <c r="AJ144" s="1128" t="s">
        <v>45</v>
      </c>
      <c r="AK144" s="1134">
        <v>1</v>
      </c>
      <c r="AL144" s="1137" t="s">
        <v>484</v>
      </c>
      <c r="AM144" s="693" t="str">
        <f t="shared" ref="AM144" si="96">IF(Q144="","",IF(Q144&lt;O144,"！加算の要件上は問題ありませんが、令和６年度末の加算率と比較して、令和７年度の加算率が低くなっています。",""))</f>
        <v/>
      </c>
      <c r="AN144" s="385"/>
      <c r="AO144" s="1123" t="str">
        <f>IF(K144&lt;&gt;"","Q列に色付け","")</f>
        <v>Q列に色付け</v>
      </c>
      <c r="AP144" s="1140" t="str">
        <f>IF(AND(AE144&lt;&gt;0,AE144&lt;&gt;""),IF(AF144="○","入力済","未入力"),"")</f>
        <v>入力済</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41" t="str">
        <f>IF(AND(P144="処遇改善加算Ⅰ", AL144=""), "未入力","入力済")</f>
        <v>入力済</v>
      </c>
      <c r="AY144" s="1123" t="str">
        <f>G144</f>
        <v>東京都</v>
      </c>
      <c r="AZ144"/>
      <c r="BA144"/>
      <c r="BB144"/>
      <c r="BC144"/>
      <c r="BD144"/>
      <c r="BE144"/>
      <c r="BF144"/>
      <c r="BG144"/>
    </row>
    <row r="145" spans="1:59" ht="14.4">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4">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1111111141</v>
      </c>
      <c r="C148" s="1080"/>
      <c r="D148" s="1080"/>
      <c r="E148" s="1080"/>
      <c r="F148" s="1081"/>
      <c r="G148" s="1087" t="str">
        <f>IF(基本情報入力シート!L74="", "",基本情報入力シート!L74)</f>
        <v>東京都</v>
      </c>
      <c r="H148" s="1087" t="str">
        <f>IF(基本情報入力シート!Q74="", "",基本情報入力シート!Q74)</f>
        <v>東京都</v>
      </c>
      <c r="I148" s="1087" t="str">
        <f>IF(基本情報入力シート!V74="", "",基本情報入力シート!V74)</f>
        <v>千代田区</v>
      </c>
      <c r="J148" s="1087" t="str">
        <f>IF(基本情報入力シート!W74="", "",基本情報入力シート!W74)</f>
        <v>○○施設</v>
      </c>
      <c r="K148" s="1087" t="str">
        <f>IF(基本情報入力シート!X74="", "",基本情報入力シート!X74)</f>
        <v>短期入所療養介護（介護老人保健施設）</v>
      </c>
      <c r="L148" s="1090">
        <f>IF(基本情報入力シート!AC74=0, "",基本情報入力シート!AC74)</f>
        <v>750000</v>
      </c>
      <c r="M148" s="1093">
        <f>IF(基本情報入力シート!AD74="", "",基本情報入力シート!AD74)</f>
        <v>10.9</v>
      </c>
      <c r="N148" s="1074" t="s">
        <v>480</v>
      </c>
      <c r="O148" s="1059">
        <f>IFERROR(VLOOKUP(K148,【参考】数式用２!$A$2:$AD$48,MATCH(N148,【参考】数式用２!$C$4:$AD$4,0)+2,0),"")</f>
        <v>4.4000000000000004E-2</v>
      </c>
      <c r="P148" s="1142" t="s">
        <v>471</v>
      </c>
      <c r="Q148" s="1145">
        <f>IFERROR(VLOOKUP(K148,【参考】数式用２!$A$2:$AC$48,MATCH(P148,【参考】数式用２!$C$4:$AC$4,0)+2,0),"")</f>
        <v>7.5000000000000011E-2</v>
      </c>
      <c r="R148" s="1148" t="s">
        <v>383</v>
      </c>
      <c r="S148" s="1151">
        <v>7</v>
      </c>
      <c r="T148" s="1068" t="s">
        <v>472</v>
      </c>
      <c r="U148" s="1151">
        <v>4</v>
      </c>
      <c r="V148" s="1068" t="s">
        <v>473</v>
      </c>
      <c r="W148" s="1151">
        <v>8</v>
      </c>
      <c r="X148" s="1068" t="s">
        <v>472</v>
      </c>
      <c r="Y148" s="1151">
        <v>3</v>
      </c>
      <c r="Z148" s="1068" t="s">
        <v>474</v>
      </c>
      <c r="AA148" s="1068" t="s">
        <v>287</v>
      </c>
      <c r="AB148" s="1068">
        <f>IF(S148&gt;=1,(W148*12+Y148)-(S148*12+U148)+1,"")</f>
        <v>12</v>
      </c>
      <c r="AC148" s="1071" t="s">
        <v>475</v>
      </c>
      <c r="AD148" s="1062">
        <f>IFERROR(ROUNDDOWN(ROUND(L148*Q148,0)*M148,0)*AB148,"")</f>
        <v>7357500</v>
      </c>
      <c r="AE148" s="1065">
        <f>IFERROR(ROUNDDOWN(ROUNDDOWN(ROUND(L148*VLOOKUP(K148,【参考】数式用２!$A$2:$AC$48,MATCH("処遇改善加算Ⅳ",【参考】数式用２!$C$4:$O$4,0)+2,0),0)*M148,0)*AB148*0.5,0), "")</f>
        <v>2158200</v>
      </c>
      <c r="AF148" s="1128" t="s">
        <v>45</v>
      </c>
      <c r="AG148" s="1062" t="str">
        <f>IF(AND(AQ148&lt;&gt;"対象外", P148&lt;&gt;""),ROUNDDOWN(ROUND(L148*VLOOKUP(K148,【参考】数式用２!$A$2:$K$48,MATCH("ベア加算あり",【参考】数式用２!$C$4:$K$4,0)+2,0),0)*M148,0)*AB148,"")</f>
        <v/>
      </c>
      <c r="AH148" s="1131"/>
      <c r="AI148" s="1128" t="s">
        <v>45</v>
      </c>
      <c r="AJ148" s="1128" t="s">
        <v>476</v>
      </c>
      <c r="AK148" s="1134"/>
      <c r="AL148" s="1137" t="s">
        <v>484</v>
      </c>
      <c r="AM148" s="693" t="str">
        <f t="shared" ref="AM148" si="99">IF(Q148="","",IF(Q148&lt;O148,"！加算の要件上は問題ありませんが、令和６年度末の加算率と比較して、令和７年度の加算率が低くなっています。",""))</f>
        <v/>
      </c>
      <c r="AN148" s="385"/>
      <c r="AO148" s="1123" t="str">
        <f>IF(K148&lt;&gt;"","Q列に色付け","")</f>
        <v>Q列に色付け</v>
      </c>
      <c r="AP148" s="1140" t="str">
        <f>IF(AND(AE148&lt;&gt;0,AE148&lt;&gt;""),IF(AF148="○","入力済","未入力"),"")</f>
        <v>入力済</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41" t="str">
        <f>IF(AND(P148="処遇改善加算Ⅰ", AL148=""), "未入力","入力済")</f>
        <v>入力済</v>
      </c>
      <c r="AY148" s="1123" t="str">
        <f>G148</f>
        <v>東京都</v>
      </c>
      <c r="AZ148"/>
      <c r="BA148"/>
      <c r="BB148"/>
      <c r="BC148"/>
      <c r="BD148"/>
      <c r="BE148"/>
      <c r="BF148"/>
      <c r="BG148"/>
    </row>
    <row r="149" spans="1:59" ht="14.4">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4">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1111111142</v>
      </c>
      <c r="C152" s="1080"/>
      <c r="D152" s="1080"/>
      <c r="E152" s="1080"/>
      <c r="F152" s="1081"/>
      <c r="G152" s="1087" t="str">
        <f>IF(基本情報入力シート!L75="", "",基本情報入力シート!L75)</f>
        <v>東京都</v>
      </c>
      <c r="H152" s="1087" t="str">
        <f>IF(基本情報入力シート!Q75="", "",基本情報入力シート!Q75)</f>
        <v>東京都</v>
      </c>
      <c r="I152" s="1087" t="str">
        <f>IF(基本情報入力シート!V75="", "",基本情報入力シート!V75)</f>
        <v>千代田区</v>
      </c>
      <c r="J152" s="1087" t="str">
        <f>IF(基本情報入力シート!W75="", "",基本情報入力シート!W75)</f>
        <v>○○施設</v>
      </c>
      <c r="K152" s="1087" t="str">
        <f>IF(基本情報入力シート!X75="", "",基本情報入力シート!X75)</f>
        <v>介護予防短期入所療養介護（介護老人保健施設）</v>
      </c>
      <c r="L152" s="1090">
        <f>IF(基本情報入力シート!AC75=0, "",基本情報入力シート!AC75)</f>
        <v>750000</v>
      </c>
      <c r="M152" s="1093">
        <f>IF(基本情報入力シート!AD75="", "",基本情報入力シート!AD75)</f>
        <v>10.9</v>
      </c>
      <c r="N152" s="1074" t="s">
        <v>480</v>
      </c>
      <c r="O152" s="1059">
        <f>IFERROR(VLOOKUP(K152,【参考】数式用２!$A$2:$AD$48,MATCH(N152,【参考】数式用２!$C$4:$AD$4,0)+2,0),"")</f>
        <v>4.4000000000000004E-2</v>
      </c>
      <c r="P152" s="1142" t="s">
        <v>471</v>
      </c>
      <c r="Q152" s="1145">
        <f>IFERROR(VLOOKUP(K152,【参考】数式用２!$A$2:$AC$48,MATCH(P152,【参考】数式用２!$C$4:$AC$4,0)+2,0),"")</f>
        <v>7.5000000000000011E-2</v>
      </c>
      <c r="R152" s="1148" t="s">
        <v>383</v>
      </c>
      <c r="S152" s="1151">
        <v>7</v>
      </c>
      <c r="T152" s="1068" t="s">
        <v>472</v>
      </c>
      <c r="U152" s="1151">
        <v>4</v>
      </c>
      <c r="V152" s="1068" t="s">
        <v>473</v>
      </c>
      <c r="W152" s="1151">
        <v>8</v>
      </c>
      <c r="X152" s="1068" t="s">
        <v>472</v>
      </c>
      <c r="Y152" s="1151">
        <v>3</v>
      </c>
      <c r="Z152" s="1068" t="s">
        <v>474</v>
      </c>
      <c r="AA152" s="1068" t="s">
        <v>287</v>
      </c>
      <c r="AB152" s="1068">
        <f>IF(S152&gt;=1,(W152*12+Y152)-(S152*12+U152)+1,"")</f>
        <v>12</v>
      </c>
      <c r="AC152" s="1071" t="s">
        <v>475</v>
      </c>
      <c r="AD152" s="1062">
        <f>IFERROR(ROUNDDOWN(ROUND(L152*Q152,0)*M152,0)*AB152,"")</f>
        <v>7357500</v>
      </c>
      <c r="AE152" s="1065">
        <f>IFERROR(ROUNDDOWN(ROUNDDOWN(ROUND(L152*VLOOKUP(K152,【参考】数式用２!$A$2:$AC$48,MATCH("処遇改善加算Ⅳ",【参考】数式用２!$C$4:$O$4,0)+2,0),0)*M152,0)*AB152*0.5,0), "")</f>
        <v>2158200</v>
      </c>
      <c r="AF152" s="1128" t="s">
        <v>45</v>
      </c>
      <c r="AG152" s="1062" t="str">
        <f>IF(AND(AQ152&lt;&gt;"対象外", P152&lt;&gt;""),ROUNDDOWN(ROUND(L152*VLOOKUP(K152,【参考】数式用２!$A$2:$K$48,MATCH("ベア加算あり",【参考】数式用２!$C$4:$K$4,0)+2,0),0)*M152,0)*AB152,"")</f>
        <v/>
      </c>
      <c r="AH152" s="1131"/>
      <c r="AI152" s="1128" t="s">
        <v>45</v>
      </c>
      <c r="AJ152" s="1128" t="s">
        <v>476</v>
      </c>
      <c r="AK152" s="1134"/>
      <c r="AL152" s="1137" t="s">
        <v>484</v>
      </c>
      <c r="AM152" s="693" t="str">
        <f t="shared" ref="AM152" si="102">IF(Q152="","",IF(Q152&lt;O152,"！加算の要件上は問題ありませんが、令和６年度末の加算率と比較して、令和７年度の加算率が低くなっています。",""))</f>
        <v/>
      </c>
      <c r="AN152" s="385"/>
      <c r="AO152" s="1123" t="str">
        <f>IF(K152&lt;&gt;"","Q列に色付け","")</f>
        <v>Q列に色付け</v>
      </c>
      <c r="AP152" s="1140" t="str">
        <f>IF(AND(AE152&lt;&gt;0,AE152&lt;&gt;""),IF(AF152="○","入力済","未入力"),"")</f>
        <v>入力済</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41" t="str">
        <f>IF(AND(P152="処遇改善加算Ⅰ", AL152=""), "未入力","入力済")</f>
        <v>入力済</v>
      </c>
      <c r="AY152" s="1123" t="str">
        <f>G152</f>
        <v>東京都</v>
      </c>
      <c r="AZ152"/>
      <c r="BA152"/>
      <c r="BB152"/>
      <c r="BC152"/>
      <c r="BD152"/>
      <c r="BE152"/>
      <c r="BF152"/>
      <c r="BG152"/>
    </row>
    <row r="153" spans="1:59" ht="14.4">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4">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1111111143</v>
      </c>
      <c r="C156" s="1080"/>
      <c r="D156" s="1080"/>
      <c r="E156" s="1080"/>
      <c r="F156" s="1081"/>
      <c r="G156" s="1087" t="str">
        <f>IF(基本情報入力シート!L76="", "",基本情報入力シート!L76)</f>
        <v>東京都</v>
      </c>
      <c r="H156" s="1087" t="str">
        <f>IF(基本情報入力シート!Q76="", "",基本情報入力シート!Q76)</f>
        <v>東京都</v>
      </c>
      <c r="I156" s="1087" t="str">
        <f>IF(基本情報入力シート!V76="", "",基本情報入力シート!V76)</f>
        <v>千代田区</v>
      </c>
      <c r="J156" s="1087" t="str">
        <f>IF(基本情報入力シート!W76="", "",基本情報入力シート!W76)</f>
        <v>○○施設</v>
      </c>
      <c r="K156" s="1087" t="str">
        <f>IF(基本情報入力シート!X76="", "",基本情報入力シート!X76)</f>
        <v>短期入所療養介護 （病院等（老健以外）)</v>
      </c>
      <c r="L156" s="1090">
        <f>IF(基本情報入力シート!AC76=0, "",基本情報入力シート!AC76)</f>
        <v>750000</v>
      </c>
      <c r="M156" s="1093">
        <f>IF(基本情報入力シート!AD76="", "",基本情報入力シート!AD76)</f>
        <v>10.9</v>
      </c>
      <c r="N156" s="1074" t="s">
        <v>480</v>
      </c>
      <c r="O156" s="1059">
        <f>IFERROR(VLOOKUP(K156,【参考】数式用２!$A$2:$AD$48,MATCH(N156,【参考】数式用２!$C$4:$AD$4,0)+2,0),"")</f>
        <v>2.9000000000000001E-2</v>
      </c>
      <c r="P156" s="1142" t="s">
        <v>471</v>
      </c>
      <c r="Q156" s="1145">
        <f>IFERROR(VLOOKUP(K156,【参考】数式用２!$A$2:$AC$48,MATCH(P156,【参考】数式用２!$C$4:$AC$4,0)+2,0),"")</f>
        <v>5.099999999999999E-2</v>
      </c>
      <c r="R156" s="1148" t="s">
        <v>383</v>
      </c>
      <c r="S156" s="1151">
        <v>7</v>
      </c>
      <c r="T156" s="1068" t="s">
        <v>472</v>
      </c>
      <c r="U156" s="1151">
        <v>4</v>
      </c>
      <c r="V156" s="1068" t="s">
        <v>473</v>
      </c>
      <c r="W156" s="1151">
        <v>8</v>
      </c>
      <c r="X156" s="1068" t="s">
        <v>472</v>
      </c>
      <c r="Y156" s="1151">
        <v>3</v>
      </c>
      <c r="Z156" s="1068" t="s">
        <v>474</v>
      </c>
      <c r="AA156" s="1068" t="s">
        <v>287</v>
      </c>
      <c r="AB156" s="1068">
        <f>IF(S156&gt;=1,(W156*12+Y156)-(S156*12+U156)+1,"")</f>
        <v>12</v>
      </c>
      <c r="AC156" s="1071" t="s">
        <v>475</v>
      </c>
      <c r="AD156" s="1062">
        <f>IFERROR(ROUNDDOWN(ROUND(L156*Q156,0)*M156,0)*AB156,"")</f>
        <v>5003100</v>
      </c>
      <c r="AE156" s="1065">
        <f>IFERROR(ROUNDDOWN(ROUNDDOWN(ROUND(L156*VLOOKUP(K156,【参考】数式用２!$A$2:$AC$48,MATCH("処遇改善加算Ⅳ",【参考】数式用２!$C$4:$O$4,0)+2,0),0)*M156,0)*AB156*0.5,0), "")</f>
        <v>1422450</v>
      </c>
      <c r="AF156" s="1128" t="s">
        <v>45</v>
      </c>
      <c r="AG156" s="1062" t="str">
        <f>IF(AND(AQ156&lt;&gt;"対象外", P156&lt;&gt;""),ROUNDDOWN(ROUND(L156*VLOOKUP(K156,【参考】数式用２!$A$2:$K$48,MATCH("ベア加算あり",【参考】数式用２!$C$4:$K$4,0)+2,0),0)*M156,0)*AB156,"")</f>
        <v/>
      </c>
      <c r="AH156" s="1131"/>
      <c r="AI156" s="1128" t="s">
        <v>476</v>
      </c>
      <c r="AJ156" s="1128" t="s">
        <v>45</v>
      </c>
      <c r="AK156" s="1134"/>
      <c r="AL156" s="1137" t="s">
        <v>484</v>
      </c>
      <c r="AM156" s="693" t="str">
        <f t="shared" ref="AM156" si="105">IF(Q156="","",IF(Q156&lt;O156,"！加算の要件上は問題ありませんが、令和６年度末の加算率と比較して、令和７年度の加算率が低くなっています。",""))</f>
        <v/>
      </c>
      <c r="AN156" s="385"/>
      <c r="AO156" s="1123" t="str">
        <f>IF(K156&lt;&gt;"","Q列に色付け","")</f>
        <v>Q列に色付け</v>
      </c>
      <c r="AP156" s="1140" t="str">
        <f>IF(AND(AE156&lt;&gt;0,AE156&lt;&gt;""),IF(AF156="○","入力済","未入力"),"")</f>
        <v>入力済</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41" t="str">
        <f>IF(AND(P156="処遇改善加算Ⅰ", AL156=""), "未入力","入力済")</f>
        <v>入力済</v>
      </c>
      <c r="AY156" s="1123" t="str">
        <f>G156</f>
        <v>東京都</v>
      </c>
      <c r="AZ156"/>
      <c r="BA156"/>
      <c r="BB156"/>
      <c r="BC156"/>
      <c r="BD156"/>
      <c r="BE156"/>
      <c r="BF156"/>
      <c r="BG156"/>
    </row>
    <row r="157" spans="1:59" ht="14.4">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4">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1111111144</v>
      </c>
      <c r="C160" s="1080"/>
      <c r="D160" s="1080"/>
      <c r="E160" s="1080"/>
      <c r="F160" s="1081"/>
      <c r="G160" s="1087" t="str">
        <f>IF(基本情報入力シート!L77="", "",基本情報入力シート!L77)</f>
        <v>東京都</v>
      </c>
      <c r="H160" s="1087" t="str">
        <f>IF(基本情報入力シート!Q77="", "",基本情報入力シート!Q77)</f>
        <v>東京都</v>
      </c>
      <c r="I160" s="1087" t="str">
        <f>IF(基本情報入力シート!V77="", "",基本情報入力シート!V77)</f>
        <v>千代田区</v>
      </c>
      <c r="J160" s="1087" t="str">
        <f>IF(基本情報入力シート!W77="", "",基本情報入力シート!W77)</f>
        <v>○○施設</v>
      </c>
      <c r="K160" s="1087" t="str">
        <f>IF(基本情報入力シート!X77="", "",基本情報入力シート!X77)</f>
        <v>介護予防短期入所療養介護 （病院等（老健以外）)</v>
      </c>
      <c r="L160" s="1090">
        <f>IF(基本情報入力シート!AC77=0, "",基本情報入力シート!AC77)</f>
        <v>750000</v>
      </c>
      <c r="M160" s="1093">
        <f>IF(基本情報入力シート!AD77="", "",基本情報入力シート!AD77)</f>
        <v>10.9</v>
      </c>
      <c r="N160" s="1074" t="s">
        <v>480</v>
      </c>
      <c r="O160" s="1059">
        <f>IFERROR(VLOOKUP(K160,【参考】数式用２!$A$2:$AD$48,MATCH(N160,【参考】数式用２!$C$4:$AD$4,0)+2,0),"")</f>
        <v>2.9000000000000001E-2</v>
      </c>
      <c r="P160" s="1142" t="s">
        <v>471</v>
      </c>
      <c r="Q160" s="1145">
        <f>IFERROR(VLOOKUP(K160,【参考】数式用２!$A$2:$AC$48,MATCH(P160,【参考】数式用２!$C$4:$AC$4,0)+2,0),"")</f>
        <v>5.099999999999999E-2</v>
      </c>
      <c r="R160" s="1148" t="s">
        <v>383</v>
      </c>
      <c r="S160" s="1151">
        <v>7</v>
      </c>
      <c r="T160" s="1068" t="s">
        <v>472</v>
      </c>
      <c r="U160" s="1151">
        <v>4</v>
      </c>
      <c r="V160" s="1068" t="s">
        <v>473</v>
      </c>
      <c r="W160" s="1151">
        <v>8</v>
      </c>
      <c r="X160" s="1068" t="s">
        <v>472</v>
      </c>
      <c r="Y160" s="1151">
        <v>3</v>
      </c>
      <c r="Z160" s="1068" t="s">
        <v>474</v>
      </c>
      <c r="AA160" s="1068" t="s">
        <v>287</v>
      </c>
      <c r="AB160" s="1068">
        <f>IF(S160&gt;=1,(W160*12+Y160)-(S160*12+U160)+1,"")</f>
        <v>12</v>
      </c>
      <c r="AC160" s="1071" t="s">
        <v>475</v>
      </c>
      <c r="AD160" s="1062">
        <f>IFERROR(ROUNDDOWN(ROUND(L160*Q160,0)*M160,0)*AB160,"")</f>
        <v>5003100</v>
      </c>
      <c r="AE160" s="1065">
        <f>IFERROR(ROUNDDOWN(ROUNDDOWN(ROUND(L160*VLOOKUP(K160,【参考】数式用２!$A$2:$AC$48,MATCH("処遇改善加算Ⅳ",【参考】数式用２!$C$4:$O$4,0)+2,0),0)*M160,0)*AB160*0.5,0), "")</f>
        <v>1422450</v>
      </c>
      <c r="AF160" s="1128" t="s">
        <v>45</v>
      </c>
      <c r="AG160" s="1062" t="str">
        <f>IF(AND(AQ160&lt;&gt;"対象外", P160&lt;&gt;""),ROUNDDOWN(ROUND(L160*VLOOKUP(K160,【参考】数式用２!$A$2:$K$48,MATCH("ベア加算あり",【参考】数式用２!$C$4:$K$4,0)+2,0),0)*M160,0)*AB160,"")</f>
        <v/>
      </c>
      <c r="AH160" s="1131"/>
      <c r="AI160" s="1128" t="s">
        <v>476</v>
      </c>
      <c r="AJ160" s="1128" t="s">
        <v>476</v>
      </c>
      <c r="AK160" s="1134"/>
      <c r="AL160" s="1137" t="s">
        <v>484</v>
      </c>
      <c r="AM160" s="693" t="str">
        <f t="shared" ref="AM160" si="108">IF(Q160="","",IF(Q160&lt;O160,"！加算の要件上は問題ありませんが、令和６年度末の加算率と比較して、令和７年度の加算率が低くなっています。",""))</f>
        <v/>
      </c>
      <c r="AN160" s="385"/>
      <c r="AO160" s="1124" t="str">
        <f>IF(K160&lt;&gt;"","Q列に色付け","")</f>
        <v>Q列に色付け</v>
      </c>
      <c r="AP160" s="1140" t="str">
        <f>IF(AND(AE160&lt;&gt;0,AE160&lt;&gt;""),IF(AF160="○","入力済","未入力"),"")</f>
        <v>入力済</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41" t="str">
        <f>IF(AND(P160="処遇改善加算Ⅰ", AL160=""), "未入力","入力済")</f>
        <v>入力済</v>
      </c>
      <c r="AY160" s="1123" t="str">
        <f>G160</f>
        <v>東京都</v>
      </c>
      <c r="AZ160"/>
      <c r="BA160"/>
      <c r="BB160"/>
      <c r="BC160"/>
      <c r="BD160"/>
      <c r="BE160"/>
      <c r="BF160"/>
      <c r="BG160"/>
    </row>
    <row r="161" spans="1:59" ht="14.4">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4">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1111111145</v>
      </c>
      <c r="C164" s="1080"/>
      <c r="D164" s="1080"/>
      <c r="E164" s="1080"/>
      <c r="F164" s="1081"/>
      <c r="G164" s="1087" t="str">
        <f>IF(基本情報入力シート!L78="", "",基本情報入力シート!L78)</f>
        <v>東京都</v>
      </c>
      <c r="H164" s="1087" t="str">
        <f>IF(基本情報入力シート!Q78="", "",基本情報入力シート!Q78)</f>
        <v>東京都</v>
      </c>
      <c r="I164" s="1087" t="str">
        <f>IF(基本情報入力シート!V78="", "",基本情報入力シート!V78)</f>
        <v>千代田区</v>
      </c>
      <c r="J164" s="1087" t="str">
        <f>IF(基本情報入力シート!W78="", "",基本情報入力シート!W78)</f>
        <v>○○施設</v>
      </c>
      <c r="K164" s="1087" t="str">
        <f>IF(基本情報入力シート!X78="", "",基本情報入力シート!X78)</f>
        <v>介護医療院サービス</v>
      </c>
      <c r="L164" s="1090">
        <f>IF(基本情報入力シート!AC78=0, "",基本情報入力シート!AC78)</f>
        <v>750000</v>
      </c>
      <c r="M164" s="1093">
        <f>IF(基本情報入力シート!AD78="", "",基本情報入力シート!AD78)</f>
        <v>10.9</v>
      </c>
      <c r="N164" s="1074" t="s">
        <v>480</v>
      </c>
      <c r="O164" s="1059">
        <f>IFERROR(VLOOKUP(K164,【参考】数式用２!$A$2:$AD$48,MATCH(N164,【参考】数式用２!$C$4:$AD$4,0)+2,0),"")</f>
        <v>2.9000000000000001E-2</v>
      </c>
      <c r="P164" s="1142" t="s">
        <v>471</v>
      </c>
      <c r="Q164" s="1145">
        <f>IFERROR(VLOOKUP(K164,【参考】数式用２!$A$2:$AC$48,MATCH(P164,【参考】数式用２!$C$4:$AC$4,0)+2,0),"")</f>
        <v>5.099999999999999E-2</v>
      </c>
      <c r="R164" s="1148" t="s">
        <v>383</v>
      </c>
      <c r="S164" s="1151">
        <v>7</v>
      </c>
      <c r="T164" s="1068" t="s">
        <v>472</v>
      </c>
      <c r="U164" s="1151">
        <v>4</v>
      </c>
      <c r="V164" s="1068" t="s">
        <v>473</v>
      </c>
      <c r="W164" s="1151">
        <v>8</v>
      </c>
      <c r="X164" s="1068" t="s">
        <v>472</v>
      </c>
      <c r="Y164" s="1151">
        <v>3</v>
      </c>
      <c r="Z164" s="1068" t="s">
        <v>474</v>
      </c>
      <c r="AA164" s="1068" t="s">
        <v>287</v>
      </c>
      <c r="AB164" s="1068">
        <f>IF(S164&gt;=1,(W164*12+Y164)-(S164*12+U164)+1,"")</f>
        <v>12</v>
      </c>
      <c r="AC164" s="1071" t="s">
        <v>475</v>
      </c>
      <c r="AD164" s="1062">
        <f>IFERROR(ROUNDDOWN(ROUND(L164*Q164,0)*M164,0)*AB164,"")</f>
        <v>5003100</v>
      </c>
      <c r="AE164" s="1065">
        <f>IFERROR(ROUNDDOWN(ROUNDDOWN(ROUND(L164*VLOOKUP(K164,【参考】数式用２!$A$2:$AC$48,MATCH("処遇改善加算Ⅳ",【参考】数式用２!$C$4:$O$4,0)+2,0),0)*M164,0)*AB164*0.5,0), "")</f>
        <v>1422450</v>
      </c>
      <c r="AF164" s="1128" t="s">
        <v>45</v>
      </c>
      <c r="AG164" s="1062" t="str">
        <f>IF(AND(AQ164&lt;&gt;"対象外", P164&lt;&gt;""),ROUNDDOWN(ROUND(L164*VLOOKUP(K164,【参考】数式用２!$A$2:$K$48,MATCH("ベア加算あり",【参考】数式用２!$C$4:$K$4,0)+2,0),0)*M164,0)*AB164,"")</f>
        <v/>
      </c>
      <c r="AH164" s="1131"/>
      <c r="AI164" s="1128" t="s">
        <v>45</v>
      </c>
      <c r="AJ164" s="1128" t="s">
        <v>476</v>
      </c>
      <c r="AK164" s="1134">
        <v>1</v>
      </c>
      <c r="AL164" s="1137" t="s">
        <v>484</v>
      </c>
      <c r="AM164" s="693" t="str">
        <f t="shared" ref="AM164" si="111">IF(Q164="","",IF(Q164&lt;O164,"！加算の要件上は問題ありませんが、令和６年度末の加算率と比較して、令和７年度の加算率が低くなっています。",""))</f>
        <v/>
      </c>
      <c r="AN164" s="385"/>
      <c r="AO164" s="1124" t="str">
        <f>IF(K164&lt;&gt;"","Q列に色付け","")</f>
        <v>Q列に色付け</v>
      </c>
      <c r="AP164" s="1140" t="str">
        <f>IF(AND(AE164&lt;&gt;0,AE164&lt;&gt;""),IF(AF164="○","入力済","未入力"),"")</f>
        <v>入力済</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41" t="str">
        <f>IF(AND(P164="処遇改善加算Ⅰ", AL164=""), "未入力","入力済")</f>
        <v>入力済</v>
      </c>
      <c r="AY164" s="1123" t="str">
        <f>G164</f>
        <v>東京都</v>
      </c>
      <c r="AZ164"/>
      <c r="BA164"/>
      <c r="BB164"/>
      <c r="BC164"/>
      <c r="BD164"/>
      <c r="BE164"/>
      <c r="BF164"/>
      <c r="BG164"/>
    </row>
    <row r="165" spans="1:59" ht="14.4">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4">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1111111146</v>
      </c>
      <c r="C168" s="1080"/>
      <c r="D168" s="1080"/>
      <c r="E168" s="1080"/>
      <c r="F168" s="1081"/>
      <c r="G168" s="1087" t="str">
        <f>IF(基本情報入力シート!L79="", "",基本情報入力シート!L79)</f>
        <v>東京都</v>
      </c>
      <c r="H168" s="1087" t="str">
        <f>IF(基本情報入力シート!Q79="", "",基本情報入力シート!Q79)</f>
        <v>東京都</v>
      </c>
      <c r="I168" s="1087" t="str">
        <f>IF(基本情報入力シート!V79="", "",基本情報入力シート!V79)</f>
        <v>千代田区</v>
      </c>
      <c r="J168" s="1087" t="str">
        <f>IF(基本情報入力シート!W79="", "",基本情報入力シート!W79)</f>
        <v>○○施設</v>
      </c>
      <c r="K168" s="1087" t="str">
        <f>IF(基本情報入力シート!X79="", "",基本情報入力シート!X79)</f>
        <v>短期入所療養介護（介護医療院）</v>
      </c>
      <c r="L168" s="1090">
        <f>IF(基本情報入力シート!AC79=0, "",基本情報入力シート!AC79)</f>
        <v>750000</v>
      </c>
      <c r="M168" s="1093">
        <f>IF(基本情報入力シート!AD79="", "",基本情報入力シート!AD79)</f>
        <v>10.9</v>
      </c>
      <c r="N168" s="1074" t="s">
        <v>480</v>
      </c>
      <c r="O168" s="1059">
        <f>IFERROR(VLOOKUP(K168,【参考】数式用２!$A$2:$AD$48,MATCH(N168,【参考】数式用２!$C$4:$AD$4,0)+2,0),"")</f>
        <v>2.9000000000000001E-2</v>
      </c>
      <c r="P168" s="1142" t="s">
        <v>471</v>
      </c>
      <c r="Q168" s="1145">
        <f>IFERROR(VLOOKUP(K168,【参考】数式用２!$A$2:$AC$48,MATCH(P168,【参考】数式用２!$C$4:$AC$4,0)+2,0),"")</f>
        <v>5.099999999999999E-2</v>
      </c>
      <c r="R168" s="1148" t="s">
        <v>383</v>
      </c>
      <c r="S168" s="1151">
        <v>7</v>
      </c>
      <c r="T168" s="1068" t="s">
        <v>472</v>
      </c>
      <c r="U168" s="1151">
        <v>4</v>
      </c>
      <c r="V168" s="1068" t="s">
        <v>473</v>
      </c>
      <c r="W168" s="1151">
        <v>8</v>
      </c>
      <c r="X168" s="1068" t="s">
        <v>472</v>
      </c>
      <c r="Y168" s="1151">
        <v>3</v>
      </c>
      <c r="Z168" s="1068" t="s">
        <v>474</v>
      </c>
      <c r="AA168" s="1068" t="s">
        <v>287</v>
      </c>
      <c r="AB168" s="1068">
        <f>IF(S168&gt;=1,(W168*12+Y168)-(S168*12+U168)+1,"")</f>
        <v>12</v>
      </c>
      <c r="AC168" s="1071" t="s">
        <v>475</v>
      </c>
      <c r="AD168" s="1062">
        <f>IFERROR(ROUNDDOWN(ROUND(L168*Q168,0)*M168,0)*AB168,"")</f>
        <v>5003100</v>
      </c>
      <c r="AE168" s="1065">
        <f>IFERROR(ROUNDDOWN(ROUNDDOWN(ROUND(L168*VLOOKUP(K168,【参考】数式用２!$A$2:$AC$48,MATCH("処遇改善加算Ⅳ",【参考】数式用２!$C$4:$O$4,0)+2,0),0)*M168,0)*AB168*0.5,0), "")</f>
        <v>1422450</v>
      </c>
      <c r="AF168" s="1128" t="s">
        <v>45</v>
      </c>
      <c r="AG168" s="1062" t="str">
        <f>IF(AND(AQ168&lt;&gt;"対象外", P168&lt;&gt;""),ROUNDDOWN(ROUND(L168*VLOOKUP(K168,【参考】数式用２!$A$2:$K$48,MATCH("ベア加算あり",【参考】数式用２!$C$4:$K$4,0)+2,0),0)*M168,0)*AB168,"")</f>
        <v/>
      </c>
      <c r="AH168" s="1131"/>
      <c r="AI168" s="1128" t="s">
        <v>45</v>
      </c>
      <c r="AJ168" s="1128" t="s">
        <v>45</v>
      </c>
      <c r="AK168" s="1134"/>
      <c r="AL168" s="1137" t="s">
        <v>484</v>
      </c>
      <c r="AM168" s="693" t="str">
        <f t="shared" ref="AM168" si="114">IF(Q168="","",IF(Q168&lt;O168,"！加算の要件上は問題ありませんが、令和６年度末の加算率と比較して、令和７年度の加算率が低くなっています。",""))</f>
        <v/>
      </c>
      <c r="AN168" s="385"/>
      <c r="AO168" s="1123" t="str">
        <f>IF(K168&lt;&gt;"","Q列に色付け","")</f>
        <v>Q列に色付け</v>
      </c>
      <c r="AP168" s="1140" t="str">
        <f>IF(AND(AE168&lt;&gt;0,AE168&lt;&gt;""),IF(AF168="○","入力済","未入力"),"")</f>
        <v>入力済</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41" t="str">
        <f>IF(AND(P168="処遇改善加算Ⅰ", AL168=""), "未入力","入力済")</f>
        <v>入力済</v>
      </c>
      <c r="AY168" s="1123" t="str">
        <f>G168</f>
        <v>東京都</v>
      </c>
      <c r="AZ168"/>
      <c r="BA168"/>
      <c r="BB168"/>
      <c r="BC168"/>
      <c r="BD168"/>
      <c r="BE168"/>
      <c r="BF168"/>
      <c r="BG168"/>
    </row>
    <row r="169" spans="1:59" ht="14.4">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4">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1111111147</v>
      </c>
      <c r="C172" s="1080"/>
      <c r="D172" s="1080"/>
      <c r="E172" s="1080"/>
      <c r="F172" s="1081"/>
      <c r="G172" s="1087" t="str">
        <f>IF(基本情報入力シート!L80="", "",基本情報入力シート!L80)</f>
        <v>東京都</v>
      </c>
      <c r="H172" s="1087" t="str">
        <f>IF(基本情報入力シート!Q80="", "",基本情報入力シート!Q80)</f>
        <v>東京都</v>
      </c>
      <c r="I172" s="1087" t="str">
        <f>IF(基本情報入力シート!V80="", "",基本情報入力シート!V80)</f>
        <v>千代田区</v>
      </c>
      <c r="J172" s="1087" t="str">
        <f>IF(基本情報入力シート!W80="", "",基本情報入力シート!W80)</f>
        <v>○○施設</v>
      </c>
      <c r="K172" s="1087" t="str">
        <f>IF(基本情報入力シート!X80="", "",基本情報入力シート!X80)</f>
        <v>介護予防短期入所療養介護（介護医療院）</v>
      </c>
      <c r="L172" s="1090">
        <f>IF(基本情報入力シート!AC80=0, "",基本情報入力シート!AC80)</f>
        <v>750000</v>
      </c>
      <c r="M172" s="1093">
        <f>IF(基本情報入力シート!AD80="", "",基本情報入力シート!AD80)</f>
        <v>10.9</v>
      </c>
      <c r="N172" s="1074" t="s">
        <v>480</v>
      </c>
      <c r="O172" s="1059">
        <f>IFERROR(VLOOKUP(K172,【参考】数式用２!$A$2:$AD$48,MATCH(N172,【参考】数式用２!$C$4:$AD$4,0)+2,0),"")</f>
        <v>2.9000000000000001E-2</v>
      </c>
      <c r="P172" s="1142" t="s">
        <v>471</v>
      </c>
      <c r="Q172" s="1145">
        <f>IFERROR(VLOOKUP(K172,【参考】数式用２!$A$2:$AC$48,MATCH(P172,【参考】数式用２!$C$4:$AC$4,0)+2,0),"")</f>
        <v>5.099999999999999E-2</v>
      </c>
      <c r="R172" s="1148" t="s">
        <v>383</v>
      </c>
      <c r="S172" s="1151">
        <v>7</v>
      </c>
      <c r="T172" s="1068" t="s">
        <v>472</v>
      </c>
      <c r="U172" s="1151">
        <v>4</v>
      </c>
      <c r="V172" s="1068" t="s">
        <v>473</v>
      </c>
      <c r="W172" s="1151">
        <v>8</v>
      </c>
      <c r="X172" s="1068" t="s">
        <v>472</v>
      </c>
      <c r="Y172" s="1151">
        <v>3</v>
      </c>
      <c r="Z172" s="1068" t="s">
        <v>474</v>
      </c>
      <c r="AA172" s="1068" t="s">
        <v>287</v>
      </c>
      <c r="AB172" s="1068">
        <f>IF(S172&gt;=1,(W172*12+Y172)-(S172*12+U172)+1,"")</f>
        <v>12</v>
      </c>
      <c r="AC172" s="1071" t="s">
        <v>475</v>
      </c>
      <c r="AD172" s="1062">
        <f>IFERROR(ROUNDDOWN(ROUND(L172*Q172,0)*M172,0)*AB172,"")</f>
        <v>5003100</v>
      </c>
      <c r="AE172" s="1065">
        <f>IFERROR(ROUNDDOWN(ROUNDDOWN(ROUND(L172*VLOOKUP(K172,【参考】数式用２!$A$2:$AC$48,MATCH("処遇改善加算Ⅳ",【参考】数式用２!$C$4:$O$4,0)+2,0),0)*M172,0)*AB172*0.5,0), "")</f>
        <v>1422450</v>
      </c>
      <c r="AF172" s="1128" t="s">
        <v>45</v>
      </c>
      <c r="AG172" s="1062" t="str">
        <f>IF(AND(AQ172&lt;&gt;"対象外", P172&lt;&gt;""),ROUNDDOWN(ROUND(L172*VLOOKUP(K172,【参考】数式用２!$A$2:$K$48,MATCH("ベア加算あり",【参考】数式用２!$C$4:$K$4,0)+2,0),0)*M172,0)*AB172,"")</f>
        <v/>
      </c>
      <c r="AH172" s="1131"/>
      <c r="AI172" s="1128" t="s">
        <v>476</v>
      </c>
      <c r="AJ172" s="1128" t="s">
        <v>476</v>
      </c>
      <c r="AK172" s="1134"/>
      <c r="AL172" s="1137" t="s">
        <v>484</v>
      </c>
      <c r="AM172" s="693" t="str">
        <f t="shared" ref="AM172" si="117">IF(Q172="","",IF(Q172&lt;O172,"！加算の要件上は問題ありませんが、令和６年度末の加算率と比較して、令和７年度の加算率が低くなっています。",""))</f>
        <v/>
      </c>
      <c r="AN172" s="385"/>
      <c r="AO172" s="1124" t="str">
        <f>IF(K172&lt;&gt;"","Q列に色付け","")</f>
        <v>Q列に色付け</v>
      </c>
      <c r="AP172" s="1140" t="str">
        <f>IF(AND(AE172&lt;&gt;0,AE172&lt;&gt;""),IF(AF172="○","入力済","未入力"),"")</f>
        <v>入力済</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41" t="str">
        <f>IF(AND(P172="処遇改善加算Ⅰ", AL172=""), "未入力","入力済")</f>
        <v>入力済</v>
      </c>
      <c r="AY172" s="1123" t="str">
        <f>G172</f>
        <v>東京都</v>
      </c>
      <c r="AZ172"/>
      <c r="BA172"/>
      <c r="BB172"/>
      <c r="BC172"/>
      <c r="BD172"/>
      <c r="BE172"/>
      <c r="BF172"/>
      <c r="BG172"/>
    </row>
    <row r="173" spans="1:59" ht="14.4">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4">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1111111148</v>
      </c>
      <c r="C176" s="1080"/>
      <c r="D176" s="1080"/>
      <c r="E176" s="1080"/>
      <c r="F176" s="1081"/>
      <c r="G176" s="1087" t="str">
        <f>IF(基本情報入力シート!L81="", "",基本情報入力シート!L81)</f>
        <v>千代田区</v>
      </c>
      <c r="H176" s="1087" t="str">
        <f>IF(基本情報入力シート!Q81="", "",基本情報入力シート!Q81)</f>
        <v>東京都</v>
      </c>
      <c r="I176" s="1087" t="str">
        <f>IF(基本情報入力シート!V81="", "",基本情報入力シート!V81)</f>
        <v>千代田区</v>
      </c>
      <c r="J176" s="1087" t="str">
        <f>IF(基本情報入力シート!W81="", "",基本情報入力シート!W81)</f>
        <v>○○ホームヘルプ</v>
      </c>
      <c r="K176" s="1087" t="str">
        <f>IF(基本情報入力シート!X81="", "",基本情報入力シート!X81)</f>
        <v>訪問型サービス（独自）</v>
      </c>
      <c r="L176" s="1090">
        <f>IF(基本情報入力シート!AC81=0, "",基本情報入力シート!AC81)</f>
        <v>750000</v>
      </c>
      <c r="M176" s="1093" t="str">
        <f>IF(基本情報入力シート!AD81="", "",基本情報入力シート!AD81)</f>
        <v>数式を削除して手入力</v>
      </c>
      <c r="N176" s="1074" t="s">
        <v>480</v>
      </c>
      <c r="O176" s="1059">
        <f>IFERROR(VLOOKUP(K176,【参考】数式用２!$A$2:$AD$48,MATCH(N176,【参考】数式用２!$C$4:$AD$4,0)+2,0),"")</f>
        <v>0.14499999999999999</v>
      </c>
      <c r="P176" s="1142" t="s">
        <v>471</v>
      </c>
      <c r="Q176" s="1145">
        <f>IFERROR(VLOOKUP(K176,【参考】数式用２!$A$2:$AC$48,MATCH(P176,【参考】数式用２!$C$4:$AC$4,0)+2,0),"")</f>
        <v>0.245</v>
      </c>
      <c r="R176" s="1148" t="s">
        <v>383</v>
      </c>
      <c r="S176" s="1151">
        <v>7</v>
      </c>
      <c r="T176" s="1068" t="s">
        <v>472</v>
      </c>
      <c r="U176" s="1151">
        <v>4</v>
      </c>
      <c r="V176" s="1068" t="s">
        <v>473</v>
      </c>
      <c r="W176" s="1151">
        <v>8</v>
      </c>
      <c r="X176" s="1068" t="s">
        <v>472</v>
      </c>
      <c r="Y176" s="1151">
        <v>3</v>
      </c>
      <c r="Z176" s="1068" t="s">
        <v>474</v>
      </c>
      <c r="AA176" s="1068" t="s">
        <v>287</v>
      </c>
      <c r="AB176" s="1068">
        <f>IF(S176&gt;=1,(W176*12+Y176)-(S176*12+U176)+1,"")</f>
        <v>12</v>
      </c>
      <c r="AC176" s="1071" t="s">
        <v>475</v>
      </c>
      <c r="AD176" s="1062" t="str">
        <f>IFERROR(ROUNDDOWN(ROUND(L176*Q176,0)*M176,0)*AB176,"")</f>
        <v/>
      </c>
      <c r="AE176" s="1065" t="str">
        <f>IFERROR(ROUNDDOWN(ROUNDDOWN(ROUND(L176*VLOOKUP(K176,【参考】数式用２!$A$2:$AC$48,MATCH("処遇改善加算Ⅳ",【参考】数式用２!$C$4:$O$4,0)+2,0),0)*M176,0)*AB176*0.5,0), "")</f>
        <v/>
      </c>
      <c r="AF176" s="1128" t="s">
        <v>45</v>
      </c>
      <c r="AG176" s="1062" t="str">
        <f>IF(AND(AQ176&lt;&gt;"対象外", P176&lt;&gt;""),ROUNDDOWN(ROUND(L176*VLOOKUP(K176,【参考】数式用２!$A$2:$K$48,MATCH("ベア加算あり",【参考】数式用２!$C$4:$K$4,0)+2,0),0)*M176,0)*AB176,"")</f>
        <v/>
      </c>
      <c r="AH176" s="1131"/>
      <c r="AI176" s="1128" t="s">
        <v>476</v>
      </c>
      <c r="AJ176" s="1128" t="s">
        <v>476</v>
      </c>
      <c r="AK176" s="1134"/>
      <c r="AL176" s="1137" t="s">
        <v>498</v>
      </c>
      <c r="AM176" s="693" t="str">
        <f t="shared" ref="AM176" si="120">IF(Q176="","",IF(Q176&lt;O176,"！加算の要件上は問題ありませんが、令和６年度末の加算率と比較して、令和７年度の加算率が低くなっています。",""))</f>
        <v/>
      </c>
      <c r="AN176" s="385"/>
      <c r="AO176" s="1123" t="str">
        <f>IF(K176&lt;&gt;"","Q列に色付け","")</f>
        <v>Q列に色付け</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41" t="str">
        <f>IF(AND(P176="処遇改善加算Ⅰ", AL176=""), "未入力","入力済")</f>
        <v>入力済</v>
      </c>
      <c r="AY176" s="1123" t="str">
        <f>G176</f>
        <v>千代田区</v>
      </c>
      <c r="AZ176"/>
      <c r="BA176"/>
      <c r="BB176"/>
      <c r="BC176"/>
      <c r="BD176"/>
      <c r="BE176"/>
      <c r="BF176"/>
      <c r="BG176"/>
    </row>
    <row r="177" spans="1:59" ht="14.4">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4">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1111111149</v>
      </c>
      <c r="C180" s="1080"/>
      <c r="D180" s="1080"/>
      <c r="E180" s="1080"/>
      <c r="F180" s="1081"/>
      <c r="G180" s="1087" t="str">
        <f>IF(基本情報入力シート!L82="", "",基本情報入力シート!L82)</f>
        <v>千代田区</v>
      </c>
      <c r="H180" s="1087" t="str">
        <f>IF(基本情報入力シート!Q82="", "",基本情報入力シート!Q82)</f>
        <v>東京都</v>
      </c>
      <c r="I180" s="1087" t="str">
        <f>IF(基本情報入力シート!V82="", "",基本情報入力シート!V82)</f>
        <v>千代田区</v>
      </c>
      <c r="J180" s="1087" t="str">
        <f>IF(基本情報入力シート!W82="", "",基本情報入力シート!W82)</f>
        <v>○○ホームヘルプ</v>
      </c>
      <c r="K180" s="1087" t="str">
        <f>IF(基本情報入力シート!X82="", "",基本情報入力シート!X82)</f>
        <v>訪問型サービス（独自／定率）</v>
      </c>
      <c r="L180" s="1090">
        <f>IF(基本情報入力シート!AC82=0, "",基本情報入力シート!AC82)</f>
        <v>750000</v>
      </c>
      <c r="M180" s="1093" t="str">
        <f>IF(基本情報入力シート!AD82="", "",基本情報入力シート!AD82)</f>
        <v>数式を削除して手入力</v>
      </c>
      <c r="N180" s="1074" t="s">
        <v>480</v>
      </c>
      <c r="O180" s="1059">
        <f>IFERROR(VLOOKUP(K180,【参考】数式用２!$A$2:$AD$48,MATCH(N180,【参考】数式用２!$C$4:$AD$4,0)+2,0),"")</f>
        <v>0.14499999999999999</v>
      </c>
      <c r="P180" s="1142" t="s">
        <v>471</v>
      </c>
      <c r="Q180" s="1145">
        <f>IFERROR(VLOOKUP(K180,【参考】数式用２!$A$2:$AC$48,MATCH(P180,【参考】数式用２!$C$4:$AC$4,0)+2,0),"")</f>
        <v>0.245</v>
      </c>
      <c r="R180" s="1148" t="s">
        <v>383</v>
      </c>
      <c r="S180" s="1151">
        <v>7</v>
      </c>
      <c r="T180" s="1068" t="s">
        <v>472</v>
      </c>
      <c r="U180" s="1151">
        <v>4</v>
      </c>
      <c r="V180" s="1068" t="s">
        <v>473</v>
      </c>
      <c r="W180" s="1151">
        <v>8</v>
      </c>
      <c r="X180" s="1068" t="s">
        <v>472</v>
      </c>
      <c r="Y180" s="1151">
        <v>3</v>
      </c>
      <c r="Z180" s="1068" t="s">
        <v>474</v>
      </c>
      <c r="AA180" s="1068" t="s">
        <v>287</v>
      </c>
      <c r="AB180" s="1068">
        <f>IF(S180&gt;=1,(W180*12+Y180)-(S180*12+U180)+1,"")</f>
        <v>12</v>
      </c>
      <c r="AC180" s="1071" t="s">
        <v>475</v>
      </c>
      <c r="AD180" s="1062" t="str">
        <f>IFERROR(ROUNDDOWN(ROUND(L180*Q180,0)*M180,0)*AB180,"")</f>
        <v/>
      </c>
      <c r="AE180" s="1065" t="str">
        <f>IFERROR(ROUNDDOWN(ROUNDDOWN(ROUND(L180*VLOOKUP(K180,【参考】数式用２!$A$2:$AC$48,MATCH("処遇改善加算Ⅳ",【参考】数式用２!$C$4:$O$4,0)+2,0),0)*M180,0)*AB180*0.5,0), "")</f>
        <v/>
      </c>
      <c r="AF180" s="1128" t="s">
        <v>45</v>
      </c>
      <c r="AG180" s="1062" t="str">
        <f>IF(AND(AQ180&lt;&gt;"対象外", P180&lt;&gt;""),ROUNDDOWN(ROUND(L180*VLOOKUP(K180,【参考】数式用２!$A$2:$K$48,MATCH("ベア加算あり",【参考】数式用２!$C$4:$K$4,0)+2,0),0)*M180,0)*AB180,"")</f>
        <v/>
      </c>
      <c r="AH180" s="1131"/>
      <c r="AI180" s="1128" t="s">
        <v>45</v>
      </c>
      <c r="AJ180" s="1128" t="s">
        <v>45</v>
      </c>
      <c r="AK180" s="1134"/>
      <c r="AL180" s="1137" t="s">
        <v>498</v>
      </c>
      <c r="AM180" s="693" t="str">
        <f t="shared" ref="AM180" si="123">IF(Q180="","",IF(Q180&lt;O180,"！加算の要件上は問題ありませんが、令和６年度末の加算率と比較して、令和７年度の加算率が低くなっています。",""))</f>
        <v/>
      </c>
      <c r="AN180" s="385"/>
      <c r="AO180" s="1123" t="str">
        <f>IF(K180&lt;&gt;"","Q列に色付け","")</f>
        <v>Q列に色付け</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41" t="str">
        <f>IF(AND(P180="処遇改善加算Ⅰ", AL180=""), "未入力","入力済")</f>
        <v>入力済</v>
      </c>
      <c r="AY180" s="1123" t="str">
        <f>G180</f>
        <v>千代田区</v>
      </c>
      <c r="AZ180"/>
      <c r="BA180"/>
      <c r="BB180"/>
      <c r="BC180"/>
      <c r="BD180"/>
      <c r="BE180"/>
      <c r="BF180"/>
      <c r="BG180"/>
    </row>
    <row r="181" spans="1:59" ht="14.4">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4">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1111111150</v>
      </c>
      <c r="C184" s="1080"/>
      <c r="D184" s="1080"/>
      <c r="E184" s="1080"/>
      <c r="F184" s="1081"/>
      <c r="G184" s="1087" t="str">
        <f>IF(基本情報入力シート!L83="", "",基本情報入力シート!L83)</f>
        <v>千代田区</v>
      </c>
      <c r="H184" s="1087" t="str">
        <f>IF(基本情報入力シート!Q83="", "",基本情報入力シート!Q83)</f>
        <v>東京都</v>
      </c>
      <c r="I184" s="1087" t="str">
        <f>IF(基本情報入力シート!V83="", "",基本情報入力シート!V83)</f>
        <v>千代田区</v>
      </c>
      <c r="J184" s="1087" t="str">
        <f>IF(基本情報入力シート!W83="", "",基本情報入力シート!W83)</f>
        <v>○○ホームヘルプ</v>
      </c>
      <c r="K184" s="1087" t="str">
        <f>IF(基本情報入力シート!X83="", "",基本情報入力シート!X83)</f>
        <v>訪問型サービス（独自／定額）</v>
      </c>
      <c r="L184" s="1090">
        <f>IF(基本情報入力シート!AC83=0, "",基本情報入力シート!AC83)</f>
        <v>750000</v>
      </c>
      <c r="M184" s="1093" t="str">
        <f>IF(基本情報入力シート!AD83="", "",基本情報入力シート!AD83)</f>
        <v>数式を削除して手入力</v>
      </c>
      <c r="N184" s="1074" t="s">
        <v>480</v>
      </c>
      <c r="O184" s="1059">
        <f>IFERROR(VLOOKUP(K184,【参考】数式用２!$A$2:$AD$48,MATCH(N184,【参考】数式用２!$C$4:$AD$4,0)+2,0),"")</f>
        <v>0.14499999999999999</v>
      </c>
      <c r="P184" s="1142" t="s">
        <v>471</v>
      </c>
      <c r="Q184" s="1145">
        <f>IFERROR(VLOOKUP(K184,【参考】数式用２!$A$2:$AC$48,MATCH(P184,【参考】数式用２!$C$4:$AC$4,0)+2,0),"")</f>
        <v>0.245</v>
      </c>
      <c r="R184" s="1148" t="s">
        <v>383</v>
      </c>
      <c r="S184" s="1151">
        <v>7</v>
      </c>
      <c r="T184" s="1068" t="s">
        <v>472</v>
      </c>
      <c r="U184" s="1151">
        <v>4</v>
      </c>
      <c r="V184" s="1068" t="s">
        <v>473</v>
      </c>
      <c r="W184" s="1151">
        <v>8</v>
      </c>
      <c r="X184" s="1068" t="s">
        <v>472</v>
      </c>
      <c r="Y184" s="1151">
        <v>3</v>
      </c>
      <c r="Z184" s="1068" t="s">
        <v>474</v>
      </c>
      <c r="AA184" s="1068" t="s">
        <v>287</v>
      </c>
      <c r="AB184" s="1068">
        <f>IF(S184&gt;=1,(W184*12+Y184)-(S184*12+U184)+1,"")</f>
        <v>12</v>
      </c>
      <c r="AC184" s="1071" t="s">
        <v>475</v>
      </c>
      <c r="AD184" s="1062" t="str">
        <f>IFERROR(ROUNDDOWN(ROUND(L184*Q184,0)*M184,0)*AB184,"")</f>
        <v/>
      </c>
      <c r="AE184" s="1065" t="str">
        <f>IFERROR(ROUNDDOWN(ROUNDDOWN(ROUND(L184*VLOOKUP(K184,【参考】数式用２!$A$2:$AC$48,MATCH("処遇改善加算Ⅳ",【参考】数式用２!$C$4:$O$4,0)+2,0),0)*M184,0)*AB184*0.5,0), "")</f>
        <v/>
      </c>
      <c r="AF184" s="1128" t="s">
        <v>45</v>
      </c>
      <c r="AG184" s="1062" t="str">
        <f>IF(AND(AQ184&lt;&gt;"対象外", P184&lt;&gt;""),ROUNDDOWN(ROUND(L184*VLOOKUP(K184,【参考】数式用２!$A$2:$K$48,MATCH("ベア加算あり",【参考】数式用２!$C$4:$K$4,0)+2,0),0)*M184,0)*AB184,"")</f>
        <v/>
      </c>
      <c r="AH184" s="1131"/>
      <c r="AI184" s="1128" t="s">
        <v>45</v>
      </c>
      <c r="AJ184" s="1128" t="s">
        <v>476</v>
      </c>
      <c r="AK184" s="1134"/>
      <c r="AL184" s="1137" t="s">
        <v>498</v>
      </c>
      <c r="AM184" s="693" t="str">
        <f t="shared" ref="AM184" si="126">IF(Q184="","",IF(Q184&lt;O184,"！加算の要件上は問題ありませんが、令和６年度末の加算率と比較して、令和７年度の加算率が低くなっています。",""))</f>
        <v/>
      </c>
      <c r="AN184" s="385"/>
      <c r="AO184" s="1124" t="str">
        <f>IF(K184&lt;&gt;"","Q列に色付け","")</f>
        <v>Q列に色付け</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41" t="str">
        <f>IF(AND(P184="処遇改善加算Ⅰ", AL184=""), "未入力","入力済")</f>
        <v>入力済</v>
      </c>
      <c r="AY184" s="1123" t="str">
        <f>G184</f>
        <v>千代田区</v>
      </c>
      <c r="AZ184"/>
      <c r="BA184"/>
      <c r="BB184"/>
      <c r="BC184"/>
      <c r="BD184"/>
      <c r="BE184"/>
      <c r="BF184"/>
      <c r="BG184"/>
    </row>
    <row r="185" spans="1:59" ht="14.4">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4">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1111111151</v>
      </c>
      <c r="C188" s="1080"/>
      <c r="D188" s="1080"/>
      <c r="E188" s="1080"/>
      <c r="F188" s="1081"/>
      <c r="G188" s="1087" t="str">
        <f>IF(基本情報入力シート!L84="", "",基本情報入力シート!L84)</f>
        <v>千代田区</v>
      </c>
      <c r="H188" s="1087" t="str">
        <f>IF(基本情報入力シート!Q84="", "",基本情報入力シート!Q84)</f>
        <v>東京都</v>
      </c>
      <c r="I188" s="1087" t="str">
        <f>IF(基本情報入力シート!V84="", "",基本情報入力シート!V84)</f>
        <v>千代田区</v>
      </c>
      <c r="J188" s="1087" t="str">
        <f>IF(基本情報入力シート!W84="", "",基本情報入力シート!W84)</f>
        <v>○○デイケア</v>
      </c>
      <c r="K188" s="1087" t="str">
        <f>IF(基本情報入力シート!X84="", "",基本情報入力シート!X84)</f>
        <v>通所型サービス（独自）</v>
      </c>
      <c r="L188" s="1090">
        <f>IF(基本情報入力シート!AC84=0, "",基本情報入力シート!AC84)</f>
        <v>750000</v>
      </c>
      <c r="M188" s="1093" t="str">
        <f>IF(基本情報入力シート!AD84="", "",基本情報入力シート!AD84)</f>
        <v>数式を削除して手入力</v>
      </c>
      <c r="N188" s="1074" t="s">
        <v>480</v>
      </c>
      <c r="O188" s="1059">
        <f>IFERROR(VLOOKUP(K188,【参考】数式用２!$A$2:$AD$48,MATCH(N188,【参考】数式用２!$C$4:$AD$4,0)+2,0),"")</f>
        <v>6.3999999999999987E-2</v>
      </c>
      <c r="P188" s="1142" t="s">
        <v>471</v>
      </c>
      <c r="Q188" s="1145">
        <f>IFERROR(VLOOKUP(K188,【参考】数式用２!$A$2:$AC$48,MATCH(P188,【参考】数式用２!$C$4:$AC$4,0)+2,0),"")</f>
        <v>9.1999999999999985E-2</v>
      </c>
      <c r="R188" s="1148" t="s">
        <v>383</v>
      </c>
      <c r="S188" s="1151">
        <v>7</v>
      </c>
      <c r="T188" s="1068" t="s">
        <v>472</v>
      </c>
      <c r="U188" s="1151">
        <v>4</v>
      </c>
      <c r="V188" s="1068" t="s">
        <v>473</v>
      </c>
      <c r="W188" s="1151">
        <v>8</v>
      </c>
      <c r="X188" s="1068" t="s">
        <v>472</v>
      </c>
      <c r="Y188" s="1151">
        <v>3</v>
      </c>
      <c r="Z188" s="1068" t="s">
        <v>474</v>
      </c>
      <c r="AA188" s="1068" t="s">
        <v>287</v>
      </c>
      <c r="AB188" s="1068">
        <f>IF(S188&gt;=1,(W188*12+Y188)-(S188*12+U188)+1,"")</f>
        <v>12</v>
      </c>
      <c r="AC188" s="1071" t="s">
        <v>475</v>
      </c>
      <c r="AD188" s="1062" t="str">
        <f>IFERROR(ROUNDDOWN(ROUND(L188*Q188,0)*M188,0)*AB188,"")</f>
        <v/>
      </c>
      <c r="AE188" s="1065" t="str">
        <f>IFERROR(ROUNDDOWN(ROUNDDOWN(ROUND(L188*VLOOKUP(K188,【参考】数式用２!$A$2:$AC$48,MATCH("処遇改善加算Ⅳ",【参考】数式用２!$C$4:$O$4,0)+2,0),0)*M188,0)*AB188*0.5,0), "")</f>
        <v/>
      </c>
      <c r="AF188" s="1128" t="s">
        <v>45</v>
      </c>
      <c r="AG188" s="1062" t="str">
        <f>IF(AND(AQ188&lt;&gt;"対象外", P188&lt;&gt;""),ROUNDDOWN(ROUND(L188*VLOOKUP(K188,【参考】数式用２!$A$2:$K$48,MATCH("ベア加算あり",【参考】数式用２!$C$4:$K$4,0)+2,0),0)*M188,0)*AB188,"")</f>
        <v/>
      </c>
      <c r="AH188" s="1131"/>
      <c r="AI188" s="1128" t="s">
        <v>476</v>
      </c>
      <c r="AJ188" s="1128" t="s">
        <v>476</v>
      </c>
      <c r="AK188" s="1134"/>
      <c r="AL188" s="1137" t="s">
        <v>499</v>
      </c>
      <c r="AM188" s="693" t="str">
        <f t="shared" ref="AM188" si="129">IF(Q188="","",IF(Q188&lt;O188,"！加算の要件上は問題ありませんが、令和６年度末の加算率と比較して、令和７年度の加算率が低くなっています。",""))</f>
        <v/>
      </c>
      <c r="AN188" s="385"/>
      <c r="AO188" s="1123" t="str">
        <f>IF(K188&lt;&gt;"","Q列に色付け","")</f>
        <v>Q列に色付け</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41" t="str">
        <f>IF(AND(P188="処遇改善加算Ⅰ", AL188=""), "未入力","入力済")</f>
        <v>入力済</v>
      </c>
      <c r="AY188" s="1123" t="str">
        <f>G188</f>
        <v>千代田区</v>
      </c>
      <c r="AZ188"/>
      <c r="BA188"/>
      <c r="BB188"/>
      <c r="BC188"/>
      <c r="BD188"/>
      <c r="BE188"/>
      <c r="BF188"/>
      <c r="BG188"/>
    </row>
    <row r="189" spans="1:59" ht="14.4">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4">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1111111152</v>
      </c>
      <c r="C192" s="1080"/>
      <c r="D192" s="1080"/>
      <c r="E192" s="1080"/>
      <c r="F192" s="1081"/>
      <c r="G192" s="1087" t="str">
        <f>IF(基本情報入力シート!L85="", "",基本情報入力シート!L85)</f>
        <v>千代田区</v>
      </c>
      <c r="H192" s="1087" t="str">
        <f>IF(基本情報入力シート!Q85="", "",基本情報入力シート!Q85)</f>
        <v>東京都</v>
      </c>
      <c r="I192" s="1087" t="str">
        <f>IF(基本情報入力シート!V85="", "",基本情報入力シート!V85)</f>
        <v>千代田区</v>
      </c>
      <c r="J192" s="1087" t="str">
        <f>IF(基本情報入力シート!W85="", "",基本情報入力シート!W85)</f>
        <v>○○デイケア</v>
      </c>
      <c r="K192" s="1087" t="str">
        <f>IF(基本情報入力シート!X85="", "",基本情報入力シート!X85)</f>
        <v>通所型サービス（独自／定率）</v>
      </c>
      <c r="L192" s="1090">
        <f>IF(基本情報入力シート!AC85=0, "",基本情報入力シート!AC85)</f>
        <v>750000</v>
      </c>
      <c r="M192" s="1093" t="str">
        <f>IF(基本情報入力シート!AD85="", "",基本情報入力シート!AD85)</f>
        <v>数式を削除して手入力</v>
      </c>
      <c r="N192" s="1074" t="s">
        <v>480</v>
      </c>
      <c r="O192" s="1059">
        <f>IFERROR(VLOOKUP(K192,【参考】数式用２!$A$2:$AD$48,MATCH(N192,【参考】数式用２!$C$4:$AD$4,0)+2,0),"")</f>
        <v>6.3999999999999987E-2</v>
      </c>
      <c r="P192" s="1142" t="s">
        <v>471</v>
      </c>
      <c r="Q192" s="1145">
        <f>IFERROR(VLOOKUP(K192,【参考】数式用２!$A$2:$AC$48,MATCH(P192,【参考】数式用２!$C$4:$AC$4,0)+2,0),"")</f>
        <v>9.1999999999999985E-2</v>
      </c>
      <c r="R192" s="1148" t="s">
        <v>383</v>
      </c>
      <c r="S192" s="1151">
        <v>7</v>
      </c>
      <c r="T192" s="1068" t="s">
        <v>472</v>
      </c>
      <c r="U192" s="1151">
        <v>4</v>
      </c>
      <c r="V192" s="1068" t="s">
        <v>473</v>
      </c>
      <c r="W192" s="1151">
        <v>8</v>
      </c>
      <c r="X192" s="1068" t="s">
        <v>472</v>
      </c>
      <c r="Y192" s="1151">
        <v>3</v>
      </c>
      <c r="Z192" s="1068" t="s">
        <v>474</v>
      </c>
      <c r="AA192" s="1068" t="s">
        <v>287</v>
      </c>
      <c r="AB192" s="1068">
        <f>IF(S192&gt;=1,(W192*12+Y192)-(S192*12+U192)+1,"")</f>
        <v>12</v>
      </c>
      <c r="AC192" s="1071" t="s">
        <v>475</v>
      </c>
      <c r="AD192" s="1062" t="str">
        <f>IFERROR(ROUNDDOWN(ROUND(L192*Q192,0)*M192,0)*AB192,"")</f>
        <v/>
      </c>
      <c r="AE192" s="1065" t="str">
        <f>IFERROR(ROUNDDOWN(ROUNDDOWN(ROUND(L192*VLOOKUP(K192,【参考】数式用２!$A$2:$AC$48,MATCH("処遇改善加算Ⅳ",【参考】数式用２!$C$4:$O$4,0)+2,0),0)*M192,0)*AB192*0.5,0), "")</f>
        <v/>
      </c>
      <c r="AF192" s="1128" t="s">
        <v>45</v>
      </c>
      <c r="AG192" s="1062" t="str">
        <f>IF(AND(AQ192&lt;&gt;"対象外", P192&lt;&gt;""),ROUNDDOWN(ROUND(L192*VLOOKUP(K192,【参考】数式用２!$A$2:$K$48,MATCH("ベア加算あり",【参考】数式用２!$C$4:$K$4,0)+2,0),0)*M192,0)*AB192,"")</f>
        <v/>
      </c>
      <c r="AH192" s="1131"/>
      <c r="AI192" s="1128" t="s">
        <v>476</v>
      </c>
      <c r="AJ192" s="1128" t="s">
        <v>45</v>
      </c>
      <c r="AK192" s="1134"/>
      <c r="AL192" s="1137" t="s">
        <v>499</v>
      </c>
      <c r="AM192" s="693" t="str">
        <f t="shared" ref="AM192" si="132">IF(Q192="","",IF(Q192&lt;O192,"！加算の要件上は問題ありませんが、令和６年度末の加算率と比較して、令和７年度の加算率が低くなっています。",""))</f>
        <v/>
      </c>
      <c r="AN192" s="385"/>
      <c r="AO192" s="1124" t="str">
        <f>IF(K192&lt;&gt;"","Q列に色付け","")</f>
        <v>Q列に色付け</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41" t="str">
        <f>IF(AND(P192="処遇改善加算Ⅰ", AL192=""), "未入力","入力済")</f>
        <v>入力済</v>
      </c>
      <c r="AY192" s="1123" t="str">
        <f>G192</f>
        <v>千代田区</v>
      </c>
      <c r="AZ192"/>
      <c r="BA192"/>
      <c r="BB192"/>
      <c r="BC192"/>
      <c r="BD192"/>
      <c r="BE192"/>
      <c r="BF192"/>
      <c r="BG192"/>
    </row>
    <row r="193" spans="1:59" ht="14.4">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4">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1111111153</v>
      </c>
      <c r="C196" s="1080"/>
      <c r="D196" s="1080"/>
      <c r="E196" s="1080"/>
      <c r="F196" s="1081"/>
      <c r="G196" s="1087" t="str">
        <f>IF(基本情報入力シート!L86="", "",基本情報入力シート!L86)</f>
        <v>千代田区</v>
      </c>
      <c r="H196" s="1087" t="str">
        <f>IF(基本情報入力シート!Q86="", "",基本情報入力シート!Q86)</f>
        <v>東京都</v>
      </c>
      <c r="I196" s="1087" t="str">
        <f>IF(基本情報入力シート!V86="", "",基本情報入力シート!V86)</f>
        <v>千代田区</v>
      </c>
      <c r="J196" s="1087" t="str">
        <f>IF(基本情報入力シート!W86="", "",基本情報入力シート!W86)</f>
        <v>○○デイケア</v>
      </c>
      <c r="K196" s="1087" t="str">
        <f>IF(基本情報入力シート!X86="", "",基本情報入力シート!X86)</f>
        <v>通所型サービス（独自／定額）</v>
      </c>
      <c r="L196" s="1090">
        <f>IF(基本情報入力シート!AC86=0, "",基本情報入力シート!AC86)</f>
        <v>750000</v>
      </c>
      <c r="M196" s="1093" t="str">
        <f>IF(基本情報入力シート!AD86="", "",基本情報入力シート!AD86)</f>
        <v>数式を削除して手入力</v>
      </c>
      <c r="N196" s="1074" t="s">
        <v>480</v>
      </c>
      <c r="O196" s="1059">
        <f>IFERROR(VLOOKUP(K196,【参考】数式用２!$A$2:$AD$48,MATCH(N196,【参考】数式用２!$C$4:$AD$4,0)+2,0),"")</f>
        <v>6.3999999999999987E-2</v>
      </c>
      <c r="P196" s="1142" t="s">
        <v>471</v>
      </c>
      <c r="Q196" s="1145">
        <f>IFERROR(VLOOKUP(K196,【参考】数式用２!$A$2:$AC$48,MATCH(P196,【参考】数式用２!$C$4:$AC$4,0)+2,0),"")</f>
        <v>9.1999999999999985E-2</v>
      </c>
      <c r="R196" s="1148" t="s">
        <v>383</v>
      </c>
      <c r="S196" s="1151">
        <v>7</v>
      </c>
      <c r="T196" s="1068" t="s">
        <v>472</v>
      </c>
      <c r="U196" s="1151">
        <v>4</v>
      </c>
      <c r="V196" s="1068" t="s">
        <v>473</v>
      </c>
      <c r="W196" s="1151">
        <v>8</v>
      </c>
      <c r="X196" s="1068" t="s">
        <v>472</v>
      </c>
      <c r="Y196" s="1151">
        <v>3</v>
      </c>
      <c r="Z196" s="1068" t="s">
        <v>474</v>
      </c>
      <c r="AA196" s="1068" t="s">
        <v>287</v>
      </c>
      <c r="AB196" s="1068">
        <f>IF(S196&gt;=1,(W196*12+Y196)-(S196*12+U196)+1,"")</f>
        <v>12</v>
      </c>
      <c r="AC196" s="1071" t="s">
        <v>475</v>
      </c>
      <c r="AD196" s="1062" t="str">
        <f>IFERROR(ROUNDDOWN(ROUND(L196*Q196,0)*M196,0)*AB196,"")</f>
        <v/>
      </c>
      <c r="AE196" s="1065" t="str">
        <f>IFERROR(ROUNDDOWN(ROUNDDOWN(ROUND(L196*VLOOKUP(K196,【参考】数式用２!$A$2:$AC$48,MATCH("処遇改善加算Ⅳ",【参考】数式用２!$C$4:$O$4,0)+2,0),0)*M196,0)*AB196*0.5,0), "")</f>
        <v/>
      </c>
      <c r="AF196" s="1128" t="s">
        <v>45</v>
      </c>
      <c r="AG196" s="1062" t="str">
        <f>IF(AND(AQ196&lt;&gt;"対象外", P196&lt;&gt;""),ROUNDDOWN(ROUND(L196*VLOOKUP(K196,【参考】数式用２!$A$2:$K$48,MATCH("ベア加算あり",【参考】数式用２!$C$4:$K$4,0)+2,0),0)*M196,0)*AB196,"")</f>
        <v/>
      </c>
      <c r="AH196" s="1131"/>
      <c r="AI196" s="1128" t="s">
        <v>45</v>
      </c>
      <c r="AJ196" s="1128" t="s">
        <v>476</v>
      </c>
      <c r="AK196" s="1134"/>
      <c r="AL196" s="1137" t="s">
        <v>499</v>
      </c>
      <c r="AM196" s="693" t="str">
        <f t="shared" ref="AM196" si="135">IF(Q196="","",IF(Q196&lt;O196,"！加算の要件上は問題ありませんが、令和６年度末の加算率と比較して、令和７年度の加算率が低くなっています。",""))</f>
        <v/>
      </c>
      <c r="AN196" s="385"/>
      <c r="AO196" s="1123" t="str">
        <f>IF(K196&lt;&gt;"","Q列に色付け","")</f>
        <v>Q列に色付け</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41" t="str">
        <f>IF(AND(P196="処遇改善加算Ⅰ", AL196=""), "未入力","入力済")</f>
        <v>入力済</v>
      </c>
      <c r="AY196" s="1123" t="str">
        <f>G196</f>
        <v>千代田区</v>
      </c>
      <c r="AZ196"/>
      <c r="BA196"/>
      <c r="BB196"/>
      <c r="BC196"/>
      <c r="BD196"/>
      <c r="BE196"/>
      <c r="BF196"/>
      <c r="BG196"/>
    </row>
    <row r="197" spans="1:59" ht="14.4">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4">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383</v>
      </c>
      <c r="S200" s="1151"/>
      <c r="T200" s="1068" t="s">
        <v>472</v>
      </c>
      <c r="U200" s="1151"/>
      <c r="V200" s="1068" t="s">
        <v>473</v>
      </c>
      <c r="W200" s="1151"/>
      <c r="X200" s="1068" t="s">
        <v>472</v>
      </c>
      <c r="Y200" s="1151"/>
      <c r="Z200" s="1068" t="s">
        <v>474</v>
      </c>
      <c r="AA200" s="1068" t="s">
        <v>287</v>
      </c>
      <c r="AB200" s="1068" t="str">
        <f>IF(S200&gt;=1,(W200*12+Y200)-(S200*12+U200)+1,"")</f>
        <v/>
      </c>
      <c r="AC200" s="1071" t="s">
        <v>475</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3"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4">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4">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383</v>
      </c>
      <c r="S204" s="1151"/>
      <c r="T204" s="1068" t="s">
        <v>472</v>
      </c>
      <c r="U204" s="1151"/>
      <c r="V204" s="1068" t="s">
        <v>473</v>
      </c>
      <c r="W204" s="1151"/>
      <c r="X204" s="1068" t="s">
        <v>472</v>
      </c>
      <c r="Y204" s="1151"/>
      <c r="Z204" s="1068" t="s">
        <v>474</v>
      </c>
      <c r="AA204" s="1068" t="s">
        <v>287</v>
      </c>
      <c r="AB204" s="1068" t="str">
        <f>IF(S204&gt;=1,(W204*12+Y204)-(S204*12+U204)+1,"")</f>
        <v/>
      </c>
      <c r="AC204" s="1071" t="s">
        <v>475</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3"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4">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4">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383</v>
      </c>
      <c r="S208" s="1151"/>
      <c r="T208" s="1068" t="s">
        <v>472</v>
      </c>
      <c r="U208" s="1151"/>
      <c r="V208" s="1068" t="s">
        <v>473</v>
      </c>
      <c r="W208" s="1151"/>
      <c r="X208" s="1068" t="s">
        <v>472</v>
      </c>
      <c r="Y208" s="1151"/>
      <c r="Z208" s="1068" t="s">
        <v>474</v>
      </c>
      <c r="AA208" s="1068" t="s">
        <v>287</v>
      </c>
      <c r="AB208" s="1068" t="str">
        <f>IF(S208&gt;=1,(W208*12+Y208)-(S208*12+U208)+1,"")</f>
        <v/>
      </c>
      <c r="AC208" s="1071" t="s">
        <v>475</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3"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4">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4">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383</v>
      </c>
      <c r="S212" s="1151"/>
      <c r="T212" s="1068" t="s">
        <v>472</v>
      </c>
      <c r="U212" s="1151"/>
      <c r="V212" s="1068" t="s">
        <v>473</v>
      </c>
      <c r="W212" s="1151"/>
      <c r="X212" s="1068" t="s">
        <v>472</v>
      </c>
      <c r="Y212" s="1151"/>
      <c r="Z212" s="1068" t="s">
        <v>474</v>
      </c>
      <c r="AA212" s="1068" t="s">
        <v>287</v>
      </c>
      <c r="AB212" s="1068" t="str">
        <f>IF(S212&gt;=1,(W212*12+Y212)-(S212*12+U212)+1,"")</f>
        <v/>
      </c>
      <c r="AC212" s="1071" t="s">
        <v>475</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3"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4">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4">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383</v>
      </c>
      <c r="S216" s="1151"/>
      <c r="T216" s="1068" t="s">
        <v>472</v>
      </c>
      <c r="U216" s="1151"/>
      <c r="V216" s="1068" t="s">
        <v>473</v>
      </c>
      <c r="W216" s="1151"/>
      <c r="X216" s="1068" t="s">
        <v>472</v>
      </c>
      <c r="Y216" s="1151"/>
      <c r="Z216" s="1068" t="s">
        <v>474</v>
      </c>
      <c r="AA216" s="1068" t="s">
        <v>287</v>
      </c>
      <c r="AB216" s="1068" t="str">
        <f>IF(S216&gt;=1,(W216*12+Y216)-(S216*12+U216)+1,"")</f>
        <v/>
      </c>
      <c r="AC216" s="1071" t="s">
        <v>475</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3"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4">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4">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383</v>
      </c>
      <c r="S220" s="1151"/>
      <c r="T220" s="1068" t="s">
        <v>472</v>
      </c>
      <c r="U220" s="1151"/>
      <c r="V220" s="1068" t="s">
        <v>473</v>
      </c>
      <c r="W220" s="1151"/>
      <c r="X220" s="1068" t="s">
        <v>472</v>
      </c>
      <c r="Y220" s="1151"/>
      <c r="Z220" s="1068" t="s">
        <v>474</v>
      </c>
      <c r="AA220" s="1068" t="s">
        <v>287</v>
      </c>
      <c r="AB220" s="1068" t="str">
        <f>IF(S220&gt;=1,(W220*12+Y220)-(S220*12+U220)+1,"")</f>
        <v/>
      </c>
      <c r="AC220" s="1071" t="s">
        <v>475</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3"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4">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4">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383</v>
      </c>
      <c r="S224" s="1151"/>
      <c r="T224" s="1068" t="s">
        <v>472</v>
      </c>
      <c r="U224" s="1151"/>
      <c r="V224" s="1068" t="s">
        <v>473</v>
      </c>
      <c r="W224" s="1151"/>
      <c r="X224" s="1068" t="s">
        <v>472</v>
      </c>
      <c r="Y224" s="1151"/>
      <c r="Z224" s="1068" t="s">
        <v>474</v>
      </c>
      <c r="AA224" s="1068" t="s">
        <v>287</v>
      </c>
      <c r="AB224" s="1068" t="str">
        <f>IF(S224&gt;=1,(W224*12+Y224)-(S224*12+U224)+1,"")</f>
        <v/>
      </c>
      <c r="AC224" s="1071" t="s">
        <v>475</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3"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4">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4">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383</v>
      </c>
      <c r="S228" s="1151"/>
      <c r="T228" s="1068" t="s">
        <v>472</v>
      </c>
      <c r="U228" s="1151"/>
      <c r="V228" s="1068" t="s">
        <v>473</v>
      </c>
      <c r="W228" s="1151"/>
      <c r="X228" s="1068" t="s">
        <v>472</v>
      </c>
      <c r="Y228" s="1151"/>
      <c r="Z228" s="1068" t="s">
        <v>474</v>
      </c>
      <c r="AA228" s="1068" t="s">
        <v>287</v>
      </c>
      <c r="AB228" s="1068" t="str">
        <f>IF(S228&gt;=1,(W228*12+Y228)-(S228*12+U228)+1,"")</f>
        <v/>
      </c>
      <c r="AC228" s="1071" t="s">
        <v>475</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3"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4">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4">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383</v>
      </c>
      <c r="S232" s="1151"/>
      <c r="T232" s="1068" t="s">
        <v>472</v>
      </c>
      <c r="U232" s="1151"/>
      <c r="V232" s="1068" t="s">
        <v>473</v>
      </c>
      <c r="W232" s="1151"/>
      <c r="X232" s="1068" t="s">
        <v>472</v>
      </c>
      <c r="Y232" s="1151"/>
      <c r="Z232" s="1068" t="s">
        <v>474</v>
      </c>
      <c r="AA232" s="1068" t="s">
        <v>287</v>
      </c>
      <c r="AB232" s="1068" t="str">
        <f>IF(S232&gt;=1,(W232*12+Y232)-(S232*12+U232)+1,"")</f>
        <v/>
      </c>
      <c r="AC232" s="1071" t="s">
        <v>475</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3"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4">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4">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383</v>
      </c>
      <c r="S236" s="1151"/>
      <c r="T236" s="1068" t="s">
        <v>472</v>
      </c>
      <c r="U236" s="1151"/>
      <c r="V236" s="1068" t="s">
        <v>473</v>
      </c>
      <c r="W236" s="1151"/>
      <c r="X236" s="1068" t="s">
        <v>472</v>
      </c>
      <c r="Y236" s="1151"/>
      <c r="Z236" s="1068" t="s">
        <v>474</v>
      </c>
      <c r="AA236" s="1068" t="s">
        <v>287</v>
      </c>
      <c r="AB236" s="1068" t="str">
        <f>IF(S236&gt;=1,(W236*12+Y236)-(S236*12+U236)+1,"")</f>
        <v/>
      </c>
      <c r="AC236" s="1071" t="s">
        <v>475</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3"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4">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4">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383</v>
      </c>
      <c r="S240" s="1151"/>
      <c r="T240" s="1068" t="s">
        <v>472</v>
      </c>
      <c r="U240" s="1151"/>
      <c r="V240" s="1068" t="s">
        <v>473</v>
      </c>
      <c r="W240" s="1151"/>
      <c r="X240" s="1068" t="s">
        <v>472</v>
      </c>
      <c r="Y240" s="1151"/>
      <c r="Z240" s="1068" t="s">
        <v>474</v>
      </c>
      <c r="AA240" s="1068" t="s">
        <v>287</v>
      </c>
      <c r="AB240" s="1068" t="str">
        <f>IF(S240&gt;=1,(W240*12+Y240)-(S240*12+U240)+1,"")</f>
        <v/>
      </c>
      <c r="AC240" s="1071" t="s">
        <v>475</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3"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4">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4">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383</v>
      </c>
      <c r="S244" s="1151"/>
      <c r="T244" s="1068" t="s">
        <v>472</v>
      </c>
      <c r="U244" s="1151"/>
      <c r="V244" s="1068" t="s">
        <v>473</v>
      </c>
      <c r="W244" s="1151"/>
      <c r="X244" s="1068" t="s">
        <v>472</v>
      </c>
      <c r="Y244" s="1151"/>
      <c r="Z244" s="1068" t="s">
        <v>474</v>
      </c>
      <c r="AA244" s="1068" t="s">
        <v>287</v>
      </c>
      <c r="AB244" s="1068" t="str">
        <f>IF(S244&gt;=1,(W244*12+Y244)-(S244*12+U244)+1,"")</f>
        <v/>
      </c>
      <c r="AC244" s="1071" t="s">
        <v>475</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3"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4">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4">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383</v>
      </c>
      <c r="S248" s="1151"/>
      <c r="T248" s="1068" t="s">
        <v>472</v>
      </c>
      <c r="U248" s="1151"/>
      <c r="V248" s="1068" t="s">
        <v>473</v>
      </c>
      <c r="W248" s="1151"/>
      <c r="X248" s="1068" t="s">
        <v>472</v>
      </c>
      <c r="Y248" s="1151"/>
      <c r="Z248" s="1068" t="s">
        <v>474</v>
      </c>
      <c r="AA248" s="1068" t="s">
        <v>287</v>
      </c>
      <c r="AB248" s="1068" t="str">
        <f>IF(S248&gt;=1,(W248*12+Y248)-(S248*12+U248)+1,"")</f>
        <v/>
      </c>
      <c r="AC248" s="1071" t="s">
        <v>475</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3"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4">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4">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383</v>
      </c>
      <c r="S252" s="1151"/>
      <c r="T252" s="1068" t="s">
        <v>472</v>
      </c>
      <c r="U252" s="1151"/>
      <c r="V252" s="1068" t="s">
        <v>473</v>
      </c>
      <c r="W252" s="1151"/>
      <c r="X252" s="1068" t="s">
        <v>472</v>
      </c>
      <c r="Y252" s="1151"/>
      <c r="Z252" s="1068" t="s">
        <v>474</v>
      </c>
      <c r="AA252" s="1068" t="s">
        <v>287</v>
      </c>
      <c r="AB252" s="1068" t="str">
        <f>IF(S252&gt;=1,(W252*12+Y252)-(S252*12+U252)+1,"")</f>
        <v/>
      </c>
      <c r="AC252" s="1071" t="s">
        <v>475</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3"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4">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4">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383</v>
      </c>
      <c r="S256" s="1151"/>
      <c r="T256" s="1068" t="s">
        <v>472</v>
      </c>
      <c r="U256" s="1151"/>
      <c r="V256" s="1068" t="s">
        <v>473</v>
      </c>
      <c r="W256" s="1151"/>
      <c r="X256" s="1068" t="s">
        <v>472</v>
      </c>
      <c r="Y256" s="1151"/>
      <c r="Z256" s="1068" t="s">
        <v>474</v>
      </c>
      <c r="AA256" s="1068" t="s">
        <v>287</v>
      </c>
      <c r="AB256" s="1068" t="str">
        <f>IF(S256&gt;=1,(W256*12+Y256)-(S256*12+U256)+1,"")</f>
        <v/>
      </c>
      <c r="AC256" s="1071" t="s">
        <v>475</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3"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4">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4">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383</v>
      </c>
      <c r="S260" s="1151"/>
      <c r="T260" s="1068" t="s">
        <v>472</v>
      </c>
      <c r="U260" s="1151"/>
      <c r="V260" s="1068" t="s">
        <v>473</v>
      </c>
      <c r="W260" s="1151"/>
      <c r="X260" s="1068" t="s">
        <v>472</v>
      </c>
      <c r="Y260" s="1151"/>
      <c r="Z260" s="1068" t="s">
        <v>474</v>
      </c>
      <c r="AA260" s="1068" t="s">
        <v>287</v>
      </c>
      <c r="AB260" s="1068" t="str">
        <f>IF(S260&gt;=1,(W260*12+Y260)-(S260*12+U260)+1,"")</f>
        <v/>
      </c>
      <c r="AC260" s="1071" t="s">
        <v>475</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3"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4">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4">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383</v>
      </c>
      <c r="S264" s="1151"/>
      <c r="T264" s="1068" t="s">
        <v>472</v>
      </c>
      <c r="U264" s="1151"/>
      <c r="V264" s="1068" t="s">
        <v>473</v>
      </c>
      <c r="W264" s="1151"/>
      <c r="X264" s="1068" t="s">
        <v>472</v>
      </c>
      <c r="Y264" s="1151"/>
      <c r="Z264" s="1068" t="s">
        <v>474</v>
      </c>
      <c r="AA264" s="1068" t="s">
        <v>287</v>
      </c>
      <c r="AB264" s="1068" t="str">
        <f>IF(S264&gt;=1,(W264*12+Y264)-(S264*12+U264)+1,"")</f>
        <v/>
      </c>
      <c r="AC264" s="1071" t="s">
        <v>475</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3"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4">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4">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383</v>
      </c>
      <c r="S268" s="1151"/>
      <c r="T268" s="1068" t="s">
        <v>472</v>
      </c>
      <c r="U268" s="1151"/>
      <c r="V268" s="1068" t="s">
        <v>473</v>
      </c>
      <c r="W268" s="1151"/>
      <c r="X268" s="1068" t="s">
        <v>472</v>
      </c>
      <c r="Y268" s="1151"/>
      <c r="Z268" s="1068" t="s">
        <v>474</v>
      </c>
      <c r="AA268" s="1068" t="s">
        <v>287</v>
      </c>
      <c r="AB268" s="1068" t="str">
        <f>IF(S268&gt;=1,(W268*12+Y268)-(S268*12+U268)+1,"")</f>
        <v/>
      </c>
      <c r="AC268" s="1071" t="s">
        <v>475</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3"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4">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4">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383</v>
      </c>
      <c r="S272" s="1151"/>
      <c r="T272" s="1068" t="s">
        <v>472</v>
      </c>
      <c r="U272" s="1151"/>
      <c r="V272" s="1068" t="s">
        <v>473</v>
      </c>
      <c r="W272" s="1151"/>
      <c r="X272" s="1068" t="s">
        <v>472</v>
      </c>
      <c r="Y272" s="1151"/>
      <c r="Z272" s="1068" t="s">
        <v>474</v>
      </c>
      <c r="AA272" s="1068" t="s">
        <v>287</v>
      </c>
      <c r="AB272" s="1068" t="str">
        <f>IF(S272&gt;=1,(W272*12+Y272)-(S272*12+U272)+1,"")</f>
        <v/>
      </c>
      <c r="AC272" s="1071" t="s">
        <v>475</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3"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4">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4">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383</v>
      </c>
      <c r="S276" s="1151"/>
      <c r="T276" s="1068" t="s">
        <v>472</v>
      </c>
      <c r="U276" s="1151"/>
      <c r="V276" s="1068" t="s">
        <v>473</v>
      </c>
      <c r="W276" s="1151"/>
      <c r="X276" s="1068" t="s">
        <v>472</v>
      </c>
      <c r="Y276" s="1151"/>
      <c r="Z276" s="1068" t="s">
        <v>474</v>
      </c>
      <c r="AA276" s="1068" t="s">
        <v>287</v>
      </c>
      <c r="AB276" s="1068" t="str">
        <f>IF(S276&gt;=1,(W276*12+Y276)-(S276*12+U276)+1,"")</f>
        <v/>
      </c>
      <c r="AC276" s="1071" t="s">
        <v>475</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3"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4">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4">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383</v>
      </c>
      <c r="S280" s="1151"/>
      <c r="T280" s="1068" t="s">
        <v>472</v>
      </c>
      <c r="U280" s="1151"/>
      <c r="V280" s="1068" t="s">
        <v>473</v>
      </c>
      <c r="W280" s="1151"/>
      <c r="X280" s="1068" t="s">
        <v>472</v>
      </c>
      <c r="Y280" s="1151"/>
      <c r="Z280" s="1068" t="s">
        <v>474</v>
      </c>
      <c r="AA280" s="1068" t="s">
        <v>287</v>
      </c>
      <c r="AB280" s="1068" t="str">
        <f>IF(S280&gt;=1,(W280*12+Y280)-(S280*12+U280)+1,"")</f>
        <v/>
      </c>
      <c r="AC280" s="1071" t="s">
        <v>475</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3"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4">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4">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383</v>
      </c>
      <c r="S284" s="1151"/>
      <c r="T284" s="1068" t="s">
        <v>472</v>
      </c>
      <c r="U284" s="1151"/>
      <c r="V284" s="1068" t="s">
        <v>473</v>
      </c>
      <c r="W284" s="1151"/>
      <c r="X284" s="1068" t="s">
        <v>472</v>
      </c>
      <c r="Y284" s="1151"/>
      <c r="Z284" s="1068" t="s">
        <v>474</v>
      </c>
      <c r="AA284" s="1068" t="s">
        <v>287</v>
      </c>
      <c r="AB284" s="1068" t="str">
        <f>IF(S284&gt;=1,(W284*12+Y284)-(S284*12+U284)+1,"")</f>
        <v/>
      </c>
      <c r="AC284" s="1071" t="s">
        <v>475</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3"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4">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4">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383</v>
      </c>
      <c r="S288" s="1151"/>
      <c r="T288" s="1068" t="s">
        <v>472</v>
      </c>
      <c r="U288" s="1151"/>
      <c r="V288" s="1068" t="s">
        <v>473</v>
      </c>
      <c r="W288" s="1151"/>
      <c r="X288" s="1068" t="s">
        <v>472</v>
      </c>
      <c r="Y288" s="1151"/>
      <c r="Z288" s="1068" t="s">
        <v>474</v>
      </c>
      <c r="AA288" s="1068" t="s">
        <v>287</v>
      </c>
      <c r="AB288" s="1068" t="str">
        <f>IF(S288&gt;=1,(W288*12+Y288)-(S288*12+U288)+1,"")</f>
        <v/>
      </c>
      <c r="AC288" s="1071" t="s">
        <v>475</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3"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4">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4">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383</v>
      </c>
      <c r="S292" s="1151"/>
      <c r="T292" s="1068" t="s">
        <v>472</v>
      </c>
      <c r="U292" s="1151"/>
      <c r="V292" s="1068" t="s">
        <v>473</v>
      </c>
      <c r="W292" s="1151"/>
      <c r="X292" s="1068" t="s">
        <v>472</v>
      </c>
      <c r="Y292" s="1151"/>
      <c r="Z292" s="1068" t="s">
        <v>474</v>
      </c>
      <c r="AA292" s="1068" t="s">
        <v>287</v>
      </c>
      <c r="AB292" s="1068" t="str">
        <f>IF(S292&gt;=1,(W292*12+Y292)-(S292*12+U292)+1,"")</f>
        <v/>
      </c>
      <c r="AC292" s="1071" t="s">
        <v>475</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3"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4">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4">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383</v>
      </c>
      <c r="S296" s="1151"/>
      <c r="T296" s="1068" t="s">
        <v>472</v>
      </c>
      <c r="U296" s="1151"/>
      <c r="V296" s="1068" t="s">
        <v>473</v>
      </c>
      <c r="W296" s="1151"/>
      <c r="X296" s="1068" t="s">
        <v>472</v>
      </c>
      <c r="Y296" s="1151"/>
      <c r="Z296" s="1068" t="s">
        <v>474</v>
      </c>
      <c r="AA296" s="1068" t="s">
        <v>287</v>
      </c>
      <c r="AB296" s="1068" t="str">
        <f>IF(S296&gt;=1,(W296*12+Y296)-(S296*12+U296)+1,"")</f>
        <v/>
      </c>
      <c r="AC296" s="1071" t="s">
        <v>475</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3"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4">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4">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383</v>
      </c>
      <c r="S300" s="1151"/>
      <c r="T300" s="1068" t="s">
        <v>472</v>
      </c>
      <c r="U300" s="1151"/>
      <c r="V300" s="1068" t="s">
        <v>473</v>
      </c>
      <c r="W300" s="1151"/>
      <c r="X300" s="1068" t="s">
        <v>472</v>
      </c>
      <c r="Y300" s="1151"/>
      <c r="Z300" s="1068" t="s">
        <v>474</v>
      </c>
      <c r="AA300" s="1068" t="s">
        <v>287</v>
      </c>
      <c r="AB300" s="1068" t="str">
        <f>IF(S300&gt;=1,(W300*12+Y300)-(S300*12+U300)+1,"")</f>
        <v/>
      </c>
      <c r="AC300" s="1071" t="s">
        <v>475</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3"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4">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4">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383</v>
      </c>
      <c r="S304" s="1151"/>
      <c r="T304" s="1068" t="s">
        <v>472</v>
      </c>
      <c r="U304" s="1151"/>
      <c r="V304" s="1068" t="s">
        <v>473</v>
      </c>
      <c r="W304" s="1151"/>
      <c r="X304" s="1068" t="s">
        <v>472</v>
      </c>
      <c r="Y304" s="1151"/>
      <c r="Z304" s="1068" t="s">
        <v>474</v>
      </c>
      <c r="AA304" s="1068" t="s">
        <v>287</v>
      </c>
      <c r="AB304" s="1068" t="str">
        <f>IF(S304&gt;=1,(W304*12+Y304)-(S304*12+U304)+1,"")</f>
        <v/>
      </c>
      <c r="AC304" s="1071" t="s">
        <v>475</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3"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4">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4">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383</v>
      </c>
      <c r="S308" s="1151"/>
      <c r="T308" s="1068" t="s">
        <v>472</v>
      </c>
      <c r="U308" s="1151"/>
      <c r="V308" s="1068" t="s">
        <v>473</v>
      </c>
      <c r="W308" s="1151"/>
      <c r="X308" s="1068" t="s">
        <v>472</v>
      </c>
      <c r="Y308" s="1151"/>
      <c r="Z308" s="1068" t="s">
        <v>474</v>
      </c>
      <c r="AA308" s="1068" t="s">
        <v>287</v>
      </c>
      <c r="AB308" s="1068" t="str">
        <f>IF(S308&gt;=1,(W308*12+Y308)-(S308*12+U308)+1,"")</f>
        <v/>
      </c>
      <c r="AC308" s="1071" t="s">
        <v>475</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3"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4">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4">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383</v>
      </c>
      <c r="S312" s="1151"/>
      <c r="T312" s="1068" t="s">
        <v>472</v>
      </c>
      <c r="U312" s="1151"/>
      <c r="V312" s="1068" t="s">
        <v>473</v>
      </c>
      <c r="W312" s="1151"/>
      <c r="X312" s="1068" t="s">
        <v>472</v>
      </c>
      <c r="Y312" s="1151"/>
      <c r="Z312" s="1068" t="s">
        <v>474</v>
      </c>
      <c r="AA312" s="1068" t="s">
        <v>287</v>
      </c>
      <c r="AB312" s="1068" t="str">
        <f>IF(S312&gt;=1,(W312*12+Y312)-(S312*12+U312)+1,"")</f>
        <v/>
      </c>
      <c r="AC312" s="1071" t="s">
        <v>475</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3"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4">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4">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383</v>
      </c>
      <c r="S316" s="1151"/>
      <c r="T316" s="1068" t="s">
        <v>472</v>
      </c>
      <c r="U316" s="1151"/>
      <c r="V316" s="1068" t="s">
        <v>473</v>
      </c>
      <c r="W316" s="1151"/>
      <c r="X316" s="1068" t="s">
        <v>472</v>
      </c>
      <c r="Y316" s="1151"/>
      <c r="Z316" s="1068" t="s">
        <v>474</v>
      </c>
      <c r="AA316" s="1068" t="s">
        <v>287</v>
      </c>
      <c r="AB316" s="1068" t="str">
        <f>IF(S316&gt;=1,(W316*12+Y316)-(S316*12+U316)+1,"")</f>
        <v/>
      </c>
      <c r="AC316" s="1071" t="s">
        <v>475</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3"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4">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4">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383</v>
      </c>
      <c r="S320" s="1151"/>
      <c r="T320" s="1068" t="s">
        <v>472</v>
      </c>
      <c r="U320" s="1151"/>
      <c r="V320" s="1068" t="s">
        <v>473</v>
      </c>
      <c r="W320" s="1151"/>
      <c r="X320" s="1068" t="s">
        <v>472</v>
      </c>
      <c r="Y320" s="1151"/>
      <c r="Z320" s="1068" t="s">
        <v>474</v>
      </c>
      <c r="AA320" s="1068" t="s">
        <v>287</v>
      </c>
      <c r="AB320" s="1068" t="str">
        <f>IF(S320&gt;=1,(W320*12+Y320)-(S320*12+U320)+1,"")</f>
        <v/>
      </c>
      <c r="AC320" s="1071" t="s">
        <v>475</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3"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4">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4">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383</v>
      </c>
      <c r="S324" s="1151"/>
      <c r="T324" s="1068" t="s">
        <v>472</v>
      </c>
      <c r="U324" s="1151"/>
      <c r="V324" s="1068" t="s">
        <v>473</v>
      </c>
      <c r="W324" s="1151"/>
      <c r="X324" s="1068" t="s">
        <v>472</v>
      </c>
      <c r="Y324" s="1151"/>
      <c r="Z324" s="1068" t="s">
        <v>474</v>
      </c>
      <c r="AA324" s="1068" t="s">
        <v>287</v>
      </c>
      <c r="AB324" s="1068" t="str">
        <f>IF(S324&gt;=1,(W324*12+Y324)-(S324*12+U324)+1,"")</f>
        <v/>
      </c>
      <c r="AC324" s="1071" t="s">
        <v>475</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3"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4">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4">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383</v>
      </c>
      <c r="S328" s="1151"/>
      <c r="T328" s="1068" t="s">
        <v>472</v>
      </c>
      <c r="U328" s="1151"/>
      <c r="V328" s="1068" t="s">
        <v>473</v>
      </c>
      <c r="W328" s="1151"/>
      <c r="X328" s="1068" t="s">
        <v>472</v>
      </c>
      <c r="Y328" s="1151"/>
      <c r="Z328" s="1068" t="s">
        <v>474</v>
      </c>
      <c r="AA328" s="1068" t="s">
        <v>287</v>
      </c>
      <c r="AB328" s="1068" t="str">
        <f>IF(S328&gt;=1,(W328*12+Y328)-(S328*12+U328)+1,"")</f>
        <v/>
      </c>
      <c r="AC328" s="1071" t="s">
        <v>475</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3"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4">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4">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383</v>
      </c>
      <c r="S332" s="1151"/>
      <c r="T332" s="1068" t="s">
        <v>472</v>
      </c>
      <c r="U332" s="1151"/>
      <c r="V332" s="1068" t="s">
        <v>473</v>
      </c>
      <c r="W332" s="1151"/>
      <c r="X332" s="1068" t="s">
        <v>472</v>
      </c>
      <c r="Y332" s="1151"/>
      <c r="Z332" s="1068" t="s">
        <v>474</v>
      </c>
      <c r="AA332" s="1068" t="s">
        <v>287</v>
      </c>
      <c r="AB332" s="1068" t="str">
        <f>IF(S332&gt;=1,(W332*12+Y332)-(S332*12+U332)+1,"")</f>
        <v/>
      </c>
      <c r="AC332" s="1071" t="s">
        <v>475</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3"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4">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4">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383</v>
      </c>
      <c r="S336" s="1151"/>
      <c r="T336" s="1068" t="s">
        <v>472</v>
      </c>
      <c r="U336" s="1151"/>
      <c r="V336" s="1068" t="s">
        <v>473</v>
      </c>
      <c r="W336" s="1151"/>
      <c r="X336" s="1068" t="s">
        <v>472</v>
      </c>
      <c r="Y336" s="1151"/>
      <c r="Z336" s="1068" t="s">
        <v>474</v>
      </c>
      <c r="AA336" s="1068" t="s">
        <v>287</v>
      </c>
      <c r="AB336" s="1068" t="str">
        <f>IF(S336&gt;=1,(W336*12+Y336)-(S336*12+U336)+1,"")</f>
        <v/>
      </c>
      <c r="AC336" s="1071" t="s">
        <v>475</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3"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4">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4">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383</v>
      </c>
      <c r="S340" s="1151"/>
      <c r="T340" s="1068" t="s">
        <v>472</v>
      </c>
      <c r="U340" s="1151"/>
      <c r="V340" s="1068" t="s">
        <v>473</v>
      </c>
      <c r="W340" s="1151"/>
      <c r="X340" s="1068" t="s">
        <v>472</v>
      </c>
      <c r="Y340" s="1151"/>
      <c r="Z340" s="1068" t="s">
        <v>474</v>
      </c>
      <c r="AA340" s="1068" t="s">
        <v>287</v>
      </c>
      <c r="AB340" s="1068" t="str">
        <f>IF(S340&gt;=1,(W340*12+Y340)-(S340*12+U340)+1,"")</f>
        <v/>
      </c>
      <c r="AC340" s="1071" t="s">
        <v>475</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3"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4">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4">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383</v>
      </c>
      <c r="S344" s="1151"/>
      <c r="T344" s="1068" t="s">
        <v>472</v>
      </c>
      <c r="U344" s="1151"/>
      <c r="V344" s="1068" t="s">
        <v>473</v>
      </c>
      <c r="W344" s="1151"/>
      <c r="X344" s="1068" t="s">
        <v>472</v>
      </c>
      <c r="Y344" s="1151"/>
      <c r="Z344" s="1068" t="s">
        <v>474</v>
      </c>
      <c r="AA344" s="1068" t="s">
        <v>287</v>
      </c>
      <c r="AB344" s="1068" t="str">
        <f>IF(S344&gt;=1,(W344*12+Y344)-(S344*12+U344)+1,"")</f>
        <v/>
      </c>
      <c r="AC344" s="1071" t="s">
        <v>475</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3"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4">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4">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383</v>
      </c>
      <c r="S348" s="1151"/>
      <c r="T348" s="1068" t="s">
        <v>472</v>
      </c>
      <c r="U348" s="1151"/>
      <c r="V348" s="1068" t="s">
        <v>473</v>
      </c>
      <c r="W348" s="1151"/>
      <c r="X348" s="1068" t="s">
        <v>472</v>
      </c>
      <c r="Y348" s="1151"/>
      <c r="Z348" s="1068" t="s">
        <v>474</v>
      </c>
      <c r="AA348" s="1068" t="s">
        <v>287</v>
      </c>
      <c r="AB348" s="1068" t="str">
        <f>IF(S348&gt;=1,(W348*12+Y348)-(S348*12+U348)+1,"")</f>
        <v/>
      </c>
      <c r="AC348" s="1071" t="s">
        <v>475</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3"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4">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4">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383</v>
      </c>
      <c r="S352" s="1151"/>
      <c r="T352" s="1068" t="s">
        <v>472</v>
      </c>
      <c r="U352" s="1151"/>
      <c r="V352" s="1068" t="s">
        <v>473</v>
      </c>
      <c r="W352" s="1151"/>
      <c r="X352" s="1068" t="s">
        <v>472</v>
      </c>
      <c r="Y352" s="1151"/>
      <c r="Z352" s="1068" t="s">
        <v>474</v>
      </c>
      <c r="AA352" s="1068" t="s">
        <v>287</v>
      </c>
      <c r="AB352" s="1068" t="str">
        <f>IF(S352&gt;=1,(W352*12+Y352)-(S352*12+U352)+1,"")</f>
        <v/>
      </c>
      <c r="AC352" s="1071" t="s">
        <v>475</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3"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4">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4">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383</v>
      </c>
      <c r="S356" s="1151"/>
      <c r="T356" s="1068" t="s">
        <v>472</v>
      </c>
      <c r="U356" s="1151"/>
      <c r="V356" s="1068" t="s">
        <v>473</v>
      </c>
      <c r="W356" s="1151"/>
      <c r="X356" s="1068" t="s">
        <v>472</v>
      </c>
      <c r="Y356" s="1151"/>
      <c r="Z356" s="1068" t="s">
        <v>474</v>
      </c>
      <c r="AA356" s="1068" t="s">
        <v>287</v>
      </c>
      <c r="AB356" s="1068" t="str">
        <f>IF(S356&gt;=1,(W356*12+Y356)-(S356*12+U356)+1,"")</f>
        <v/>
      </c>
      <c r="AC356" s="1071" t="s">
        <v>475</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3"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4">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4">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383</v>
      </c>
      <c r="S360" s="1151"/>
      <c r="T360" s="1068" t="s">
        <v>472</v>
      </c>
      <c r="U360" s="1151"/>
      <c r="V360" s="1068" t="s">
        <v>473</v>
      </c>
      <c r="W360" s="1151"/>
      <c r="X360" s="1068" t="s">
        <v>472</v>
      </c>
      <c r="Y360" s="1151"/>
      <c r="Z360" s="1068" t="s">
        <v>474</v>
      </c>
      <c r="AA360" s="1068" t="s">
        <v>287</v>
      </c>
      <c r="AB360" s="1068" t="str">
        <f>IF(S360&gt;=1,(W360*12+Y360)-(S360*12+U360)+1,"")</f>
        <v/>
      </c>
      <c r="AC360" s="1071" t="s">
        <v>475</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3"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4">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4">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383</v>
      </c>
      <c r="S364" s="1151"/>
      <c r="T364" s="1068" t="s">
        <v>472</v>
      </c>
      <c r="U364" s="1151"/>
      <c r="V364" s="1068" t="s">
        <v>473</v>
      </c>
      <c r="W364" s="1151"/>
      <c r="X364" s="1068" t="s">
        <v>472</v>
      </c>
      <c r="Y364" s="1151"/>
      <c r="Z364" s="1068" t="s">
        <v>474</v>
      </c>
      <c r="AA364" s="1068" t="s">
        <v>287</v>
      </c>
      <c r="AB364" s="1068" t="str">
        <f>IF(S364&gt;=1,(W364*12+Y364)-(S364*12+U364)+1,"")</f>
        <v/>
      </c>
      <c r="AC364" s="1071" t="s">
        <v>475</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3"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4">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4">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383</v>
      </c>
      <c r="S368" s="1151"/>
      <c r="T368" s="1068" t="s">
        <v>472</v>
      </c>
      <c r="U368" s="1151"/>
      <c r="V368" s="1068" t="s">
        <v>473</v>
      </c>
      <c r="W368" s="1151"/>
      <c r="X368" s="1068" t="s">
        <v>472</v>
      </c>
      <c r="Y368" s="1151"/>
      <c r="Z368" s="1068" t="s">
        <v>474</v>
      </c>
      <c r="AA368" s="1068" t="s">
        <v>287</v>
      </c>
      <c r="AB368" s="1068" t="str">
        <f>IF(S368&gt;=1,(W368*12+Y368)-(S368*12+U368)+1,"")</f>
        <v/>
      </c>
      <c r="AC368" s="1071" t="s">
        <v>475</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3"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4">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4">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383</v>
      </c>
      <c r="S372" s="1151"/>
      <c r="T372" s="1068" t="s">
        <v>472</v>
      </c>
      <c r="U372" s="1151"/>
      <c r="V372" s="1068" t="s">
        <v>473</v>
      </c>
      <c r="W372" s="1151"/>
      <c r="X372" s="1068" t="s">
        <v>472</v>
      </c>
      <c r="Y372" s="1151"/>
      <c r="Z372" s="1068" t="s">
        <v>474</v>
      </c>
      <c r="AA372" s="1068" t="s">
        <v>287</v>
      </c>
      <c r="AB372" s="1068" t="str">
        <f>IF(S372&gt;=1,(W372*12+Y372)-(S372*12+U372)+1,"")</f>
        <v/>
      </c>
      <c r="AC372" s="1071" t="s">
        <v>475</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3"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4">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4">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383</v>
      </c>
      <c r="S376" s="1151"/>
      <c r="T376" s="1068" t="s">
        <v>472</v>
      </c>
      <c r="U376" s="1151"/>
      <c r="V376" s="1068" t="s">
        <v>473</v>
      </c>
      <c r="W376" s="1151"/>
      <c r="X376" s="1068" t="s">
        <v>472</v>
      </c>
      <c r="Y376" s="1151"/>
      <c r="Z376" s="1068" t="s">
        <v>474</v>
      </c>
      <c r="AA376" s="1068" t="s">
        <v>287</v>
      </c>
      <c r="AB376" s="1068" t="str">
        <f>IF(S376&gt;=1,(W376*12+Y376)-(S376*12+U376)+1,"")</f>
        <v/>
      </c>
      <c r="AC376" s="1071" t="s">
        <v>475</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3"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4">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4">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383</v>
      </c>
      <c r="S380" s="1151"/>
      <c r="T380" s="1068" t="s">
        <v>472</v>
      </c>
      <c r="U380" s="1151"/>
      <c r="V380" s="1068" t="s">
        <v>473</v>
      </c>
      <c r="W380" s="1151"/>
      <c r="X380" s="1068" t="s">
        <v>472</v>
      </c>
      <c r="Y380" s="1151"/>
      <c r="Z380" s="1068" t="s">
        <v>474</v>
      </c>
      <c r="AA380" s="1068" t="s">
        <v>287</v>
      </c>
      <c r="AB380" s="1068" t="str">
        <f>IF(S380&gt;=1,(W380*12+Y380)-(S380*12+U380)+1,"")</f>
        <v/>
      </c>
      <c r="AC380" s="1071" t="s">
        <v>475</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3"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4">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4">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383</v>
      </c>
      <c r="S384" s="1151"/>
      <c r="T384" s="1068" t="s">
        <v>472</v>
      </c>
      <c r="U384" s="1151"/>
      <c r="V384" s="1068" t="s">
        <v>473</v>
      </c>
      <c r="W384" s="1151"/>
      <c r="X384" s="1068" t="s">
        <v>472</v>
      </c>
      <c r="Y384" s="1151"/>
      <c r="Z384" s="1068" t="s">
        <v>474</v>
      </c>
      <c r="AA384" s="1068" t="s">
        <v>287</v>
      </c>
      <c r="AB384" s="1068" t="str">
        <f>IF(S384&gt;=1,(W384*12+Y384)-(S384*12+U384)+1,"")</f>
        <v/>
      </c>
      <c r="AC384" s="1071" t="s">
        <v>475</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3"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4">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4">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383</v>
      </c>
      <c r="S388" s="1151"/>
      <c r="T388" s="1068" t="s">
        <v>472</v>
      </c>
      <c r="U388" s="1151"/>
      <c r="V388" s="1068" t="s">
        <v>473</v>
      </c>
      <c r="W388" s="1151"/>
      <c r="X388" s="1068" t="s">
        <v>472</v>
      </c>
      <c r="Y388" s="1151"/>
      <c r="Z388" s="1068" t="s">
        <v>474</v>
      </c>
      <c r="AA388" s="1068" t="s">
        <v>287</v>
      </c>
      <c r="AB388" s="1068" t="str">
        <f>IF(S388&gt;=1,(W388*12+Y388)-(S388*12+U388)+1,"")</f>
        <v/>
      </c>
      <c r="AC388" s="1071" t="s">
        <v>475</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3"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4">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4">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383</v>
      </c>
      <c r="S392" s="1151"/>
      <c r="T392" s="1068" t="s">
        <v>472</v>
      </c>
      <c r="U392" s="1151"/>
      <c r="V392" s="1068" t="s">
        <v>473</v>
      </c>
      <c r="W392" s="1151"/>
      <c r="X392" s="1068" t="s">
        <v>472</v>
      </c>
      <c r="Y392" s="1151"/>
      <c r="Z392" s="1068" t="s">
        <v>474</v>
      </c>
      <c r="AA392" s="1068" t="s">
        <v>287</v>
      </c>
      <c r="AB392" s="1068" t="str">
        <f>IF(S392&gt;=1,(W392*12+Y392)-(S392*12+U392)+1,"")</f>
        <v/>
      </c>
      <c r="AC392" s="1071" t="s">
        <v>475</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3"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4">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4">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383</v>
      </c>
      <c r="S396" s="1151"/>
      <c r="T396" s="1068" t="s">
        <v>472</v>
      </c>
      <c r="U396" s="1151"/>
      <c r="V396" s="1068" t="s">
        <v>473</v>
      </c>
      <c r="W396" s="1151"/>
      <c r="X396" s="1068" t="s">
        <v>472</v>
      </c>
      <c r="Y396" s="1151"/>
      <c r="Z396" s="1068" t="s">
        <v>474</v>
      </c>
      <c r="AA396" s="1068" t="s">
        <v>287</v>
      </c>
      <c r="AB396" s="1068" t="str">
        <f>IF(S396&gt;=1,(W396*12+Y396)-(S396*12+U396)+1,"")</f>
        <v/>
      </c>
      <c r="AC396" s="1071" t="s">
        <v>475</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3"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4">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4">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383</v>
      </c>
      <c r="S400" s="1151"/>
      <c r="T400" s="1068" t="s">
        <v>472</v>
      </c>
      <c r="U400" s="1151"/>
      <c r="V400" s="1068" t="s">
        <v>473</v>
      </c>
      <c r="W400" s="1151"/>
      <c r="X400" s="1068" t="s">
        <v>472</v>
      </c>
      <c r="Y400" s="1151"/>
      <c r="Z400" s="1068" t="s">
        <v>474</v>
      </c>
      <c r="AA400" s="1068" t="s">
        <v>287</v>
      </c>
      <c r="AB400" s="1068" t="str">
        <f>IF(S400&gt;=1,(W400*12+Y400)-(S400*12+U400)+1,"")</f>
        <v/>
      </c>
      <c r="AC400" s="1071" t="s">
        <v>475</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3"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4">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4">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383</v>
      </c>
      <c r="S404" s="1151"/>
      <c r="T404" s="1068" t="s">
        <v>472</v>
      </c>
      <c r="U404" s="1151"/>
      <c r="V404" s="1068" t="s">
        <v>473</v>
      </c>
      <c r="W404" s="1151"/>
      <c r="X404" s="1068" t="s">
        <v>472</v>
      </c>
      <c r="Y404" s="1151"/>
      <c r="Z404" s="1068" t="s">
        <v>474</v>
      </c>
      <c r="AA404" s="1068" t="s">
        <v>287</v>
      </c>
      <c r="AB404" s="1068" t="str">
        <f>IF(S404&gt;=1,(W404*12+Y404)-(S404*12+U404)+1,"")</f>
        <v/>
      </c>
      <c r="AC404" s="1071" t="s">
        <v>475</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3"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4">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4">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383</v>
      </c>
      <c r="S408" s="1151"/>
      <c r="T408" s="1068" t="s">
        <v>472</v>
      </c>
      <c r="U408" s="1151"/>
      <c r="V408" s="1068" t="s">
        <v>473</v>
      </c>
      <c r="W408" s="1151"/>
      <c r="X408" s="1068" t="s">
        <v>472</v>
      </c>
      <c r="Y408" s="1151"/>
      <c r="Z408" s="1068" t="s">
        <v>474</v>
      </c>
      <c r="AA408" s="1068" t="s">
        <v>287</v>
      </c>
      <c r="AB408" s="1068" t="str">
        <f>IF(S408&gt;=1,(W408*12+Y408)-(S408*12+U408)+1,"")</f>
        <v/>
      </c>
      <c r="AC408" s="1071" t="s">
        <v>475</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3"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4">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4">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2"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2"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2"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2"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2"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2"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2"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2"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90"/>
      <c r="AP1" s="153"/>
      <c r="AQ1" s="153"/>
      <c r="AR1" s="153"/>
      <c r="AS1" s="153"/>
      <c r="AT1" s="153"/>
      <c r="AU1" s="153"/>
      <c r="AV1" s="153"/>
      <c r="AW1" s="154"/>
      <c r="AX1" s="144"/>
      <c r="AY1" s="841" t="s">
        <v>251</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88"/>
      <c r="AO2" s="692"/>
      <c r="AP2" s="689"/>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1"/>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○○ケアサービス</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254</v>
      </c>
      <c r="B5" s="1303"/>
      <c r="C5" s="1303"/>
      <c r="D5" s="1303"/>
      <c r="E5" s="1303"/>
      <c r="F5" s="1304"/>
      <c r="G5" s="1290" t="str">
        <f>IF(基本情報入力シート!L22="","",基本情報入力シート!L22)</f>
        <v>○○ケアサービス</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255</v>
      </c>
      <c r="B6" s="888"/>
      <c r="C6" s="888"/>
      <c r="D6" s="888"/>
      <c r="E6" s="888"/>
      <c r="F6" s="1283"/>
      <c r="G6" s="110" t="s">
        <v>19</v>
      </c>
      <c r="H6" s="1284" t="str">
        <f>IF(基本情報入力シート!AM24="－","",基本情報入力シート!AM24)</f>
        <v>100-0005</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9"/>
      <c r="B7" s="1280"/>
      <c r="C7" s="1280"/>
      <c r="D7" s="1280"/>
      <c r="E7" s="1280"/>
      <c r="F7" s="1281"/>
      <c r="G7" s="1292" t="str">
        <f>IF(基本情報入力シート!L24="","",基本情報入力シート!L24)</f>
        <v>東京都千代田区１－１－１</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 customHeight="1">
      <c r="A8" s="1279"/>
      <c r="B8" s="1280"/>
      <c r="C8" s="1280"/>
      <c r="D8" s="1280"/>
      <c r="E8" s="1280"/>
      <c r="F8" s="1281"/>
      <c r="G8" s="1294" t="str">
        <f>IF(基本情報入力シート!L25="","",基本情報入力シート!L25)</f>
        <v>○○ビル○○号室</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コウロウ タロウ</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256</v>
      </c>
      <c r="B10" s="1280"/>
      <c r="C10" s="1280"/>
      <c r="D10" s="1280"/>
      <c r="E10" s="1280"/>
      <c r="F10" s="1281"/>
      <c r="G10" s="1277" t="str">
        <f>IF(基本情報入力シート!L30="","",基本情報入力シート!L30)</f>
        <v>厚労 太郎</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257</v>
      </c>
      <c r="B11" s="1282"/>
      <c r="C11" s="1282"/>
      <c r="D11" s="1282"/>
      <c r="E11" s="1282"/>
      <c r="F11" s="1282"/>
      <c r="G11" s="1024" t="s">
        <v>37</v>
      </c>
      <c r="H11" s="1025"/>
      <c r="I11" s="1025"/>
      <c r="J11" s="1025"/>
      <c r="K11" s="1305" t="str">
        <f>IF(基本情報入力シート!L31="","",基本情報入力シート!L31)</f>
        <v>000-0000-0000</v>
      </c>
      <c r="L11" s="1306"/>
      <c r="M11" s="1306"/>
      <c r="N11" s="1306"/>
      <c r="O11" s="1306"/>
      <c r="P11" s="1306"/>
      <c r="Q11" s="1306"/>
      <c r="R11" s="1306"/>
      <c r="S11" s="1306"/>
      <c r="T11" s="1307"/>
      <c r="U11" s="1296" t="s">
        <v>39</v>
      </c>
      <c r="V11" s="1297"/>
      <c r="W11" s="1297"/>
      <c r="X11" s="1298"/>
      <c r="Y11" s="1305" t="str">
        <f>IF(基本情報入力シート!L32="","",基本情報入力シート!L32)</f>
        <v>aaa@aaa,com</v>
      </c>
      <c r="Z11" s="1306"/>
      <c r="AA11" s="1306"/>
      <c r="AB11" s="1306"/>
      <c r="AC11" s="1306"/>
      <c r="AD11" s="1306"/>
      <c r="AE11" s="1306"/>
      <c r="AF11" s="1306"/>
      <c r="AG11" s="1306"/>
      <c r="AH11" s="1306"/>
      <c r="AI11" s="130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v>
      </c>
      <c r="AI13" s="1256"/>
      <c r="AK13" s="1269" t="s">
        <v>502</v>
      </c>
      <c r="AL13" s="1270"/>
      <c r="AM13" s="1270"/>
      <c r="AN13" s="1270"/>
      <c r="AO13" s="1270"/>
      <c r="AP13" s="1270"/>
      <c r="AQ13" s="1270"/>
      <c r="AR13" s="1270"/>
      <c r="AS13" s="1270"/>
      <c r="AT13" s="1270"/>
      <c r="AU13" s="1270"/>
      <c r="AV13" s="1271"/>
    </row>
    <row r="14" spans="1:55" ht="27.6" customHeight="1" thickBot="1">
      <c r="A14" s="1309" t="s">
        <v>503</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95" customHeight="1">
      <c r="A15" s="148" t="s">
        <v>504</v>
      </c>
      <c r="B15" s="1312" t="s">
        <v>505</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95" customHeight="1">
      <c r="A16" s="146" t="s">
        <v>504</v>
      </c>
      <c r="B16" s="1253" t="s">
        <v>506</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95" customHeight="1" thickBot="1">
      <c r="A17" s="147"/>
      <c r="B17" s="1253" t="s">
        <v>507</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508</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95" customHeight="1">
      <c r="A19" s="148" t="s">
        <v>504</v>
      </c>
      <c r="B19" s="1253" t="s">
        <v>509</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95" customHeight="1" thickBot="1">
      <c r="A20" s="147" t="s">
        <v>504</v>
      </c>
      <c r="B20" s="789" t="s">
        <v>510</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 customHeight="1" thickBot="1">
      <c r="A21" s="1267" t="s">
        <v>511</v>
      </c>
      <c r="B21" s="1268"/>
      <c r="C21" s="1268"/>
      <c r="D21" s="1268"/>
      <c r="E21" s="1268"/>
      <c r="F21" s="1268"/>
      <c r="G21" s="1268"/>
      <c r="H21" s="1268"/>
      <c r="I21" s="1268"/>
      <c r="J21" s="1268"/>
      <c r="K21" s="1268"/>
      <c r="L21" s="1268"/>
      <c r="M21" s="1272" t="s">
        <v>512</v>
      </c>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2645</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513</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363</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v>
      </c>
      <c r="AI25" s="1252"/>
      <c r="AJ25" s="41"/>
      <c r="AK25" s="1248" t="s">
        <v>514</v>
      </c>
      <c r="AL25" s="1249"/>
      <c r="AM25" s="1249"/>
      <c r="AN25" s="1249"/>
      <c r="AO25" s="1249"/>
      <c r="AP25" s="1249"/>
      <c r="AQ25" s="1249"/>
      <c r="AR25" s="1249"/>
      <c r="AS25" s="1249"/>
      <c r="AT25" s="1249"/>
      <c r="AU25" s="1249"/>
      <c r="AV25" s="1250"/>
    </row>
    <row r="26" spans="1:48" ht="14.25" customHeight="1" thickBot="1">
      <c r="A26" s="1264" t="s">
        <v>515</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516</v>
      </c>
      <c r="AB26" s="1325"/>
      <c r="AC26" s="1325"/>
      <c r="AD26" s="1325"/>
      <c r="AE26" s="1325"/>
      <c r="AF26" s="1325"/>
      <c r="AG26" s="1325"/>
      <c r="AH26" s="1326"/>
      <c r="AI26" s="1327"/>
      <c r="AJ26" s="61"/>
      <c r="AL26" s="32"/>
    </row>
    <row r="27" spans="1:48" ht="19.95" customHeight="1">
      <c r="A27" s="148" t="s">
        <v>504</v>
      </c>
      <c r="B27" s="1051" t="s">
        <v>517</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373</v>
      </c>
      <c r="AB27" s="939"/>
      <c r="AC27" s="939"/>
      <c r="AD27" s="939"/>
      <c r="AE27" s="939"/>
      <c r="AF27" s="939"/>
      <c r="AG27" s="939"/>
      <c r="AH27" s="939"/>
      <c r="AI27" s="939"/>
      <c r="AJ27" s="68"/>
    </row>
    <row r="28" spans="1:48" ht="30" customHeight="1">
      <c r="A28" s="146" t="s">
        <v>504</v>
      </c>
      <c r="B28" s="1051" t="s">
        <v>518</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519</v>
      </c>
      <c r="AB28" s="1263"/>
      <c r="AC28" s="1263"/>
      <c r="AD28" s="1263"/>
      <c r="AE28" s="1263"/>
      <c r="AF28" s="1263"/>
      <c r="AG28" s="1263"/>
      <c r="AH28" s="1263"/>
      <c r="AI28" s="1263"/>
      <c r="AJ28" s="68"/>
    </row>
    <row r="29" spans="1:48" ht="30" customHeight="1">
      <c r="A29" s="146" t="s">
        <v>504</v>
      </c>
      <c r="B29" s="1310" t="s">
        <v>520</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521</v>
      </c>
      <c r="AB29" s="1263"/>
      <c r="AC29" s="1263"/>
      <c r="AD29" s="1263"/>
      <c r="AE29" s="1263"/>
      <c r="AF29" s="1263"/>
      <c r="AG29" s="1263"/>
      <c r="AH29" s="1263"/>
      <c r="AI29" s="1263"/>
      <c r="AJ29" s="41"/>
    </row>
    <row r="30" spans="1:48" ht="30" customHeight="1">
      <c r="A30" s="146" t="s">
        <v>504</v>
      </c>
      <c r="B30" s="1051" t="s">
        <v>372</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373</v>
      </c>
      <c r="AB30" s="939"/>
      <c r="AC30" s="939"/>
      <c r="AD30" s="939"/>
      <c r="AE30" s="939"/>
      <c r="AF30" s="939"/>
      <c r="AG30" s="939"/>
      <c r="AH30" s="939"/>
      <c r="AI30" s="939"/>
      <c r="AJ30" s="41"/>
      <c r="AK30" s="32"/>
    </row>
    <row r="31" spans="1:48" ht="30" customHeight="1">
      <c r="A31" s="146" t="s">
        <v>504</v>
      </c>
      <c r="B31" s="1051" t="s">
        <v>374</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375</v>
      </c>
      <c r="AB31" s="1263"/>
      <c r="AC31" s="1263"/>
      <c r="AD31" s="1263"/>
      <c r="AE31" s="1263"/>
      <c r="AF31" s="1263"/>
      <c r="AG31" s="1263"/>
      <c r="AH31" s="1263"/>
      <c r="AI31" s="1263"/>
      <c r="AJ31" s="41"/>
      <c r="AK31" s="32"/>
      <c r="AL31" s="33"/>
    </row>
    <row r="32" spans="1:48" ht="19.95" customHeight="1">
      <c r="A32" s="146" t="s">
        <v>504</v>
      </c>
      <c r="B32" s="1310" t="s">
        <v>522</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377</v>
      </c>
      <c r="AB32" s="952"/>
      <c r="AC32" s="952"/>
      <c r="AD32" s="952"/>
      <c r="AE32" s="952"/>
      <c r="AF32" s="952"/>
      <c r="AG32" s="952"/>
      <c r="AH32" s="952"/>
      <c r="AI32" s="952"/>
      <c r="AJ32" s="41"/>
      <c r="AK32" s="32"/>
      <c r="AL32" s="33"/>
    </row>
    <row r="33" spans="1:52" ht="19.95" customHeight="1" thickBot="1">
      <c r="A33" s="149" t="s">
        <v>504</v>
      </c>
      <c r="B33" s="1253" t="s">
        <v>523</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373</v>
      </c>
      <c r="AB33" s="939"/>
      <c r="AC33" s="939"/>
      <c r="AD33" s="939"/>
      <c r="AE33" s="939"/>
      <c r="AF33" s="939"/>
      <c r="AG33" s="939"/>
      <c r="AH33" s="939"/>
      <c r="AI33" s="939"/>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v>
      </c>
      <c r="AI35" s="1256"/>
      <c r="AJ35" s="37"/>
      <c r="AK35" s="874" t="s">
        <v>524</v>
      </c>
      <c r="AL35" s="875"/>
      <c r="AM35" s="875"/>
      <c r="AN35" s="875"/>
      <c r="AO35" s="875"/>
      <c r="AP35" s="875"/>
      <c r="AQ35" s="875"/>
      <c r="AR35" s="875"/>
      <c r="AS35" s="875"/>
      <c r="AT35" s="875"/>
      <c r="AU35" s="875"/>
      <c r="AV35" s="876"/>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8" t="s">
        <v>525</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526</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200000000000003" customHeight="1" thickBot="1">
      <c r="A40" s="36"/>
      <c r="B40" s="151" t="s">
        <v>504</v>
      </c>
      <c r="C40" s="1328" t="s">
        <v>527</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5" customHeight="1" thickBot="1">
      <c r="A41" s="36"/>
      <c r="B41" s="150"/>
      <c r="C41" s="1329" t="s">
        <v>528</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383</v>
      </c>
      <c r="C43" s="46"/>
      <c r="D43" s="863">
        <v>7</v>
      </c>
      <c r="E43" s="1259"/>
      <c r="F43" s="46" t="s">
        <v>384</v>
      </c>
      <c r="G43" s="1257">
        <v>4</v>
      </c>
      <c r="H43" s="1258"/>
      <c r="I43" s="46" t="s">
        <v>385</v>
      </c>
      <c r="J43" s="1257">
        <v>1</v>
      </c>
      <c r="K43" s="1258"/>
      <c r="L43" s="46" t="s">
        <v>386</v>
      </c>
      <c r="M43" s="41"/>
      <c r="N43" s="863" t="s">
        <v>254</v>
      </c>
      <c r="O43" s="863"/>
      <c r="P43" s="863"/>
      <c r="Q43" s="1333" t="str">
        <f>IF(G5="","",G5)</f>
        <v>○○ケアサービス</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387</v>
      </c>
      <c r="O44" s="1021"/>
      <c r="P44" s="1021"/>
      <c r="Q44" s="848" t="s">
        <v>27</v>
      </c>
      <c r="R44" s="848"/>
      <c r="S44" s="1308" t="str">
        <f>IF(基本情報入力シート!L26="", "", 基本情報入力シート!L26)</f>
        <v>代表取締役</v>
      </c>
      <c r="T44" s="1308"/>
      <c r="U44" s="1308"/>
      <c r="V44" s="1308"/>
      <c r="W44" s="1308"/>
      <c r="X44" s="1020"/>
      <c r="Y44" s="1020"/>
      <c r="Z44" s="1308" t="str">
        <f>IF(基本情報入力シート!L27="", "", 基本情報入力シート!L27)</f>
        <v>厚労 花子</v>
      </c>
      <c r="AA44" s="1308"/>
      <c r="AB44" s="1308"/>
      <c r="AC44" s="1308"/>
      <c r="AD44" s="1308"/>
      <c r="AE44" s="1308"/>
      <c r="AF44" s="1308"/>
      <c r="AG44" s="1308"/>
      <c r="AH44" s="1308"/>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529</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532</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533</v>
      </c>
    </row>
    <row r="52" spans="1:53">
      <c r="A52" s="1237" t="s">
        <v>534</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〇</v>
      </c>
      <c r="AF52" s="1234"/>
      <c r="AG52" s="1234"/>
      <c r="AH52" s="1234"/>
      <c r="AI52" s="1234"/>
      <c r="AJ52" s="1234"/>
      <c r="BA52" s="94">
        <f>COUNTIF(A52:AJ58, "×")</f>
        <v>0</v>
      </c>
    </row>
    <row r="53" spans="1:53" ht="15" customHeight="1">
      <c r="A53" s="1330" t="s">
        <v>535</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536</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v>
      </c>
      <c r="AF54" s="1234"/>
      <c r="AG54" s="1234"/>
      <c r="AH54" s="1234"/>
      <c r="AI54" s="1234"/>
      <c r="AJ54" s="1234"/>
    </row>
    <row r="55" spans="1:53">
      <c r="A55" s="1239" t="s">
        <v>537</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v>
      </c>
      <c r="AF55" s="1234"/>
      <c r="AG55" s="1234"/>
      <c r="AH55" s="1234"/>
      <c r="AI55" s="1234"/>
      <c r="AJ55" s="1234"/>
    </row>
    <row r="56" spans="1:53" ht="15" customHeight="1">
      <c r="A56" s="1330" t="s">
        <v>538</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539</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v>
      </c>
      <c r="AF57" s="1234"/>
      <c r="AG57" s="1234"/>
      <c r="AH57" s="1234"/>
      <c r="AI57" s="1234"/>
      <c r="AJ57" s="1234"/>
      <c r="AR57" s="391"/>
    </row>
    <row r="58" spans="1:53">
      <c r="A58" s="1241" t="s">
        <v>540</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v>
      </c>
      <c r="AF58" s="1234"/>
      <c r="AG58" s="1234"/>
      <c r="AH58" s="1234"/>
      <c r="AI58" s="1234"/>
      <c r="AJ58" s="1234"/>
    </row>
    <row r="59" spans="1:53">
      <c r="A59" s="1239" t="s">
        <v>541</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v>
      </c>
      <c r="AF59" s="1234"/>
      <c r="AG59" s="1234"/>
      <c r="AH59" s="1234"/>
      <c r="AI59" s="1234"/>
      <c r="AJ59" s="123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4" t="s">
        <v>542</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399999999999999"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59</v>
      </c>
      <c r="B63" s="1322"/>
      <c r="C63" s="1323" t="s">
        <v>544</v>
      </c>
      <c r="D63" s="1323"/>
      <c r="E63" s="1323"/>
      <c r="F63" s="1323"/>
      <c r="G63" s="1323"/>
      <c r="H63" s="1323" t="s">
        <v>545</v>
      </c>
      <c r="I63" s="1323"/>
      <c r="J63" s="1323"/>
      <c r="K63" s="1323"/>
      <c r="L63" s="1323"/>
      <c r="M63" s="1323"/>
      <c r="N63" s="1323"/>
      <c r="O63" s="1323"/>
      <c r="P63" s="1323"/>
      <c r="Q63" s="1323"/>
      <c r="R63" s="1323"/>
      <c r="S63" s="1323"/>
      <c r="T63" s="1319" t="s">
        <v>546</v>
      </c>
      <c r="U63" s="1320"/>
      <c r="V63" s="1320"/>
      <c r="W63" s="1320"/>
      <c r="X63" s="1320"/>
      <c r="Y63" s="1320"/>
      <c r="Z63" s="1320"/>
      <c r="AA63" s="1320"/>
      <c r="AB63" s="1320"/>
      <c r="AC63" s="1320"/>
      <c r="AD63" s="1320"/>
      <c r="AE63" s="1320"/>
      <c r="AF63" s="1320"/>
      <c r="AG63" s="1320"/>
      <c r="AH63" s="1320"/>
      <c r="AI63" s="1320"/>
      <c r="AJ63" s="1321"/>
      <c r="AK63" s="934" t="s">
        <v>2647</v>
      </c>
      <c r="AL63" s="934"/>
      <c r="AM63" s="934"/>
      <c r="AN63" s="934"/>
      <c r="AO63" s="934"/>
      <c r="AP63" s="934"/>
      <c r="AQ63" s="934"/>
      <c r="AR63" s="934"/>
      <c r="AS63" s="934"/>
      <c r="AT63" s="934"/>
      <c r="AU63" s="934"/>
      <c r="AV63" s="935"/>
    </row>
    <row r="64" spans="1:53" ht="31.95" customHeight="1">
      <c r="A64" s="1335" t="str">
        <f>AE1</f>
        <v>東京都</v>
      </c>
      <c r="B64" s="1335"/>
      <c r="C64" s="1317">
        <f>IFERROR(SUMIF('別紙様式2-4（補助金 個表） '!$D$11:$D$110, '別紙様式2-3（補助金　総括表）'!A64, '別紙様式2-4（補助金 個表） '!$M$11:$M$110), "未入力あり")</f>
        <v>35248800</v>
      </c>
      <c r="D64" s="1317"/>
      <c r="E64" s="1317"/>
      <c r="F64" s="1317"/>
      <c r="G64" s="1317"/>
      <c r="H64" s="1318" t="str">
        <f>IF(C64&gt;0, IFERROR((VLOOKUP(A64&amp;"○"&amp;"○", '別紙様式2-4（補助金 個表） '!AI:AJ, 2, FALSE)), "振込先未選択"), "")</f>
        <v>××ホームヘルプ</v>
      </c>
      <c r="I64" s="1318"/>
      <c r="J64" s="1318"/>
      <c r="K64" s="1318"/>
      <c r="L64" s="1318"/>
      <c r="M64" s="1318"/>
      <c r="N64" s="1318"/>
      <c r="O64" s="1318"/>
      <c r="P64" s="1318"/>
      <c r="Q64" s="1318"/>
      <c r="R64" s="1318"/>
      <c r="S64" s="1318"/>
      <c r="T64" s="1319" t="str">
        <f>IFERROR(IF(H64="", "", VLOOKUP(H64, '別紙様式2-4（補助金 個表） '!$F$11:$S$110, 14, FALSE)), "未記入")</f>
        <v>債権譲渡をしていない</v>
      </c>
      <c r="U64" s="1320"/>
      <c r="V64" s="1320"/>
      <c r="W64" s="1320"/>
      <c r="X64" s="1320"/>
      <c r="Y64" s="1320"/>
      <c r="Z64" s="1320"/>
      <c r="AA64" s="1320"/>
      <c r="AB64" s="1320"/>
      <c r="AC64" s="1320"/>
      <c r="AD64" s="1320"/>
      <c r="AE64" s="1320"/>
      <c r="AF64" s="1320"/>
      <c r="AG64" s="1320"/>
      <c r="AH64" s="1320"/>
      <c r="AI64" s="1320"/>
      <c r="AJ64" s="1321"/>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5"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5"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5"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5"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5"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5"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5"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5"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5"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5"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5"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5"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5"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5"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5"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5"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5"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5"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5"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5"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5"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5"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5"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5"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5"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5"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5"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5"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5"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5"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5"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5"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5"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5"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5"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5"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5"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5"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5"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5"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5"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5"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5"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5"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5" zoomScaleNormal="46" zoomScaleSheetLayoutView="85" zoomScalePageLayoutView="70" workbookViewId="0">
      <selection activeCell="AO19" sqref="AO1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547</v>
      </c>
      <c r="B1" s="61"/>
      <c r="C1" s="277"/>
      <c r="D1" s="276"/>
      <c r="E1" s="61"/>
      <c r="F1" s="61"/>
      <c r="G1" s="61"/>
      <c r="H1" s="61"/>
      <c r="I1" s="61"/>
      <c r="J1" s="279"/>
      <c r="K1" s="61"/>
      <c r="L1" s="280"/>
      <c r="M1" s="1336" t="s">
        <v>250</v>
      </c>
      <c r="N1" s="938"/>
      <c r="O1" s="1337"/>
      <c r="P1" s="1336" t="str">
        <f>IF(基本情報入力シート!AA16&lt;&gt;"", 基本情報入力シート!AA16, "")</f>
        <v>東京都</v>
      </c>
      <c r="Q1" s="1338"/>
      <c r="R1" s="1339"/>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2" customHeight="1" thickBot="1">
      <c r="A3" s="1376" t="s">
        <v>254</v>
      </c>
      <c r="B3" s="1377"/>
      <c r="C3" s="1378" t="str">
        <f>IF(基本情報入力シート!L22="", "", 基本情報入力シート!L22)</f>
        <v>○○ケアサービス</v>
      </c>
      <c r="D3" s="1379"/>
      <c r="E3" s="1379"/>
      <c r="F3" s="1380"/>
      <c r="G3" s="282"/>
      <c r="H3" s="1361" t="s">
        <v>2644</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200000000000003" customHeight="1" thickBot="1">
      <c r="A5" s="1381" t="s">
        <v>548</v>
      </c>
      <c r="B5" s="1381"/>
      <c r="C5" s="1381"/>
      <c r="D5" s="1381"/>
      <c r="E5" s="1382"/>
      <c r="F5" s="590">
        <f>IFERROR(SUM(M:M),"")</f>
        <v>35248800</v>
      </c>
      <c r="G5" s="286"/>
      <c r="H5" s="1361"/>
      <c r="I5" s="1361"/>
      <c r="J5" s="1361"/>
      <c r="K5" s="1361"/>
      <c r="L5" s="1361"/>
      <c r="M5" s="1361"/>
      <c r="N5" s="1361"/>
      <c r="O5" s="1361"/>
      <c r="P5" s="1361"/>
      <c r="Q5" s="1361"/>
      <c r="R5" s="1361"/>
      <c r="S5" s="1361"/>
      <c r="T5" s="283"/>
    </row>
    <row r="6" spans="1:38" ht="36" customHeight="1" thickBot="1">
      <c r="A6" s="1395" t="s">
        <v>549</v>
      </c>
      <c r="B6" s="1396"/>
      <c r="C6" s="1396"/>
      <c r="D6" s="1396"/>
      <c r="E6" s="1396"/>
      <c r="F6" s="591">
        <f>IF(C3="", 0, IF(P1="", "提出先未選択", SUMIF(D:D, P1, M:M)))</f>
        <v>35248800</v>
      </c>
      <c r="G6" s="286"/>
      <c r="H6" s="1361"/>
      <c r="I6" s="1361"/>
      <c r="J6" s="1361"/>
      <c r="K6" s="1361"/>
      <c r="L6" s="1361"/>
      <c r="M6" s="1361"/>
      <c r="N6" s="1361"/>
      <c r="O6" s="1361"/>
      <c r="P6" s="1361"/>
      <c r="Q6" s="1361"/>
      <c r="R6" s="1361"/>
      <c r="S6" s="1361"/>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550</v>
      </c>
      <c r="B8" s="1386" t="s">
        <v>551</v>
      </c>
      <c r="C8" s="1389" t="s">
        <v>49</v>
      </c>
      <c r="D8" s="1372" t="s">
        <v>50</v>
      </c>
      <c r="E8" s="1373"/>
      <c r="F8" s="1392" t="s">
        <v>433</v>
      </c>
      <c r="G8" s="1369" t="s">
        <v>52</v>
      </c>
      <c r="H8" s="1366" t="s">
        <v>53</v>
      </c>
      <c r="I8" s="1389" t="s">
        <v>552</v>
      </c>
      <c r="J8" s="1343" t="s">
        <v>553</v>
      </c>
      <c r="K8" s="1346" t="s">
        <v>554</v>
      </c>
      <c r="L8" s="1349" t="s">
        <v>555</v>
      </c>
      <c r="M8" s="1363" t="s">
        <v>556</v>
      </c>
      <c r="N8" s="1355" t="s">
        <v>557</v>
      </c>
      <c r="O8" s="1356"/>
      <c r="P8" s="1356"/>
      <c r="Q8" s="1357"/>
      <c r="R8" s="1352" t="s">
        <v>558</v>
      </c>
      <c r="S8" s="1340" t="s">
        <v>559</v>
      </c>
      <c r="T8" s="364" t="str">
        <f>IF(C3="", "", IF(AND(COUNTA(基本情報入力シート!X40:X139)=COUNTA(基本情報入力シート!AE40:AE139), COUNTIF(I11:I110, "○")=COUNTIF(AH11:AH110, "○")), "○","×"))</f>
        <v>○</v>
      </c>
      <c r="U8" s="933" t="s">
        <v>2642</v>
      </c>
      <c r="V8" s="934"/>
      <c r="W8" s="934"/>
      <c r="X8" s="934"/>
      <c r="Y8" s="934"/>
      <c r="Z8" s="934"/>
      <c r="AA8" s="934"/>
      <c r="AB8" s="934"/>
      <c r="AC8" s="934"/>
      <c r="AD8" s="934"/>
      <c r="AE8" s="935"/>
      <c r="AF8" s="145"/>
      <c r="AG8" s="145"/>
      <c r="AH8" s="290"/>
    </row>
    <row r="9" spans="1:38" ht="82.8"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v>
      </c>
      <c r="U9" s="933" t="s">
        <v>2643</v>
      </c>
      <c r="V9" s="934"/>
      <c r="W9" s="934"/>
      <c r="X9" s="934"/>
      <c r="Y9" s="934"/>
      <c r="Z9" s="934"/>
      <c r="AA9" s="934"/>
      <c r="AB9" s="934"/>
      <c r="AC9" s="934"/>
      <c r="AD9" s="934"/>
      <c r="AE9" s="935"/>
      <c r="AF9" s="145"/>
      <c r="AG9" s="145"/>
      <c r="AH9" s="290"/>
    </row>
    <row r="10" spans="1:38" ht="47.25" customHeight="1" thickBot="1">
      <c r="A10" s="1385"/>
      <c r="B10" s="1388"/>
      <c r="C10" s="1391"/>
      <c r="D10" s="291" t="s">
        <v>59</v>
      </c>
      <c r="E10" s="291" t="s">
        <v>60</v>
      </c>
      <c r="F10" s="1394"/>
      <c r="G10" s="1371"/>
      <c r="H10" s="1368"/>
      <c r="I10" s="1391"/>
      <c r="J10" s="1345"/>
      <c r="K10" s="1348"/>
      <c r="L10" s="1351"/>
      <c r="M10" s="1365"/>
      <c r="N10" s="292" t="s">
        <v>560</v>
      </c>
      <c r="O10" s="292" t="s">
        <v>561</v>
      </c>
      <c r="P10" s="292" t="s">
        <v>562</v>
      </c>
      <c r="Q10" s="292" t="s">
        <v>563</v>
      </c>
      <c r="R10" s="1354"/>
      <c r="S10" s="1342"/>
      <c r="T10" s="364" t="str">
        <f>IF(C3="", "", IF(COUNTIFS(R11:R110, "○", S11:S110, "")=0, "○","×"))</f>
        <v>○</v>
      </c>
      <c r="U10" s="933" t="s">
        <v>564</v>
      </c>
      <c r="V10" s="934"/>
      <c r="W10" s="934"/>
      <c r="X10" s="934"/>
      <c r="Y10" s="934"/>
      <c r="Z10" s="934"/>
      <c r="AA10" s="934"/>
      <c r="AB10" s="934"/>
      <c r="AC10" s="934"/>
      <c r="AD10" s="934"/>
      <c r="AE10" s="935"/>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2" t="str">
        <f t="shared" si="2"/>
        <v/>
      </c>
      <c r="V13" s="1122"/>
      <c r="W13" s="1122"/>
      <c r="X13" s="1122"/>
      <c r="Y13" s="1122"/>
      <c r="Z13" s="1122"/>
      <c r="AA13" s="1122"/>
      <c r="AB13" s="1122"/>
      <c r="AC13" s="1122"/>
      <c r="AD13" s="1122"/>
      <c r="AE13" s="1122"/>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2" t="str">
        <f t="shared" si="2"/>
        <v/>
      </c>
      <c r="V14" s="1122"/>
      <c r="W14" s="1122"/>
      <c r="X14" s="1122"/>
      <c r="Y14" s="1122"/>
      <c r="Z14" s="1122"/>
      <c r="AA14" s="1122"/>
      <c r="AB14" s="1122"/>
      <c r="AC14" s="1122"/>
      <c r="AD14" s="1122"/>
      <c r="AE14" s="1122"/>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2" t="str">
        <f t="shared" si="2"/>
        <v/>
      </c>
      <c r="V15" s="1122"/>
      <c r="W15" s="1122"/>
      <c r="X15" s="1122"/>
      <c r="Y15" s="1122"/>
      <c r="Z15" s="1122"/>
      <c r="AA15" s="1122"/>
      <c r="AB15" s="1122"/>
      <c r="AC15" s="1122"/>
      <c r="AD15" s="1122"/>
      <c r="AE15" s="1122"/>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2" t="str">
        <f t="shared" si="2"/>
        <v/>
      </c>
      <c r="V16" s="1122"/>
      <c r="W16" s="1122"/>
      <c r="X16" s="1122"/>
      <c r="Y16" s="1122"/>
      <c r="Z16" s="1122"/>
      <c r="AA16" s="1122"/>
      <c r="AB16" s="1122"/>
      <c r="AC16" s="1122"/>
      <c r="AD16" s="1122"/>
      <c r="AE16" s="1122"/>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2" t="str">
        <f t="shared" si="2"/>
        <v/>
      </c>
      <c r="V17" s="1122"/>
      <c r="W17" s="1122"/>
      <c r="X17" s="1122"/>
      <c r="Y17" s="1122"/>
      <c r="Z17" s="1122"/>
      <c r="AA17" s="1122"/>
      <c r="AB17" s="1122"/>
      <c r="AC17" s="1122"/>
      <c r="AD17" s="1122"/>
      <c r="AE17" s="1122"/>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2" t="str">
        <f t="shared" si="2"/>
        <v/>
      </c>
      <c r="V18" s="1122"/>
      <c r="W18" s="1122"/>
      <c r="X18" s="1122"/>
      <c r="Y18" s="1122"/>
      <c r="Z18" s="1122"/>
      <c r="AA18" s="1122"/>
      <c r="AB18" s="1122"/>
      <c r="AC18" s="1122"/>
      <c r="AD18" s="1122"/>
      <c r="AE18" s="1122"/>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2" t="str">
        <f t="shared" si="2"/>
        <v/>
      </c>
      <c r="V19" s="1122"/>
      <c r="W19" s="1122"/>
      <c r="X19" s="1122"/>
      <c r="Y19" s="1122"/>
      <c r="Z19" s="1122"/>
      <c r="AA19" s="1122"/>
      <c r="AB19" s="1122"/>
      <c r="AC19" s="1122"/>
      <c r="AD19" s="1122"/>
      <c r="AE19" s="1122"/>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2" t="str">
        <f t="shared" si="2"/>
        <v/>
      </c>
      <c r="V20" s="1122"/>
      <c r="W20" s="1122"/>
      <c r="X20" s="1122"/>
      <c r="Y20" s="1122"/>
      <c r="Z20" s="1122"/>
      <c r="AA20" s="1122"/>
      <c r="AB20" s="1122"/>
      <c r="AC20" s="1122"/>
      <c r="AD20" s="1122"/>
      <c r="AE20" s="1122"/>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2" t="str">
        <f t="shared" si="2"/>
        <v/>
      </c>
      <c r="V21" s="1122"/>
      <c r="W21" s="1122"/>
      <c r="X21" s="1122"/>
      <c r="Y21" s="1122"/>
      <c r="Z21" s="1122"/>
      <c r="AA21" s="1122"/>
      <c r="AB21" s="1122"/>
      <c r="AC21" s="1122"/>
      <c r="AD21" s="1122"/>
      <c r="AE21" s="1122"/>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2" t="str">
        <f t="shared" si="2"/>
        <v/>
      </c>
      <c r="V22" s="1122"/>
      <c r="W22" s="1122"/>
      <c r="X22" s="1122"/>
      <c r="Y22" s="1122"/>
      <c r="Z22" s="1122"/>
      <c r="AA22" s="1122"/>
      <c r="AB22" s="1122"/>
      <c r="AC22" s="1122"/>
      <c r="AD22" s="1122"/>
      <c r="AE22" s="1122"/>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2" t="str">
        <f t="shared" si="2"/>
        <v/>
      </c>
      <c r="V23" s="1122"/>
      <c r="W23" s="1122"/>
      <c r="X23" s="1122"/>
      <c r="Y23" s="1122"/>
      <c r="Z23" s="1122"/>
      <c r="AA23" s="1122"/>
      <c r="AB23" s="1122"/>
      <c r="AC23" s="1122"/>
      <c r="AD23" s="1122"/>
      <c r="AE23" s="1122"/>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2" t="str">
        <f t="shared" si="2"/>
        <v/>
      </c>
      <c r="V24" s="1122"/>
      <c r="W24" s="1122"/>
      <c r="X24" s="1122"/>
      <c r="Y24" s="1122"/>
      <c r="Z24" s="1122"/>
      <c r="AA24" s="1122"/>
      <c r="AB24" s="1122"/>
      <c r="AC24" s="1122"/>
      <c r="AD24" s="1122"/>
      <c r="AE24" s="1122"/>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2" t="str">
        <f t="shared" si="2"/>
        <v/>
      </c>
      <c r="V25" s="1122"/>
      <c r="W25" s="1122"/>
      <c r="X25" s="1122"/>
      <c r="Y25" s="1122"/>
      <c r="Z25" s="1122"/>
      <c r="AA25" s="1122"/>
      <c r="AB25" s="1122"/>
      <c r="AC25" s="1122"/>
      <c r="AD25" s="1122"/>
      <c r="AE25" s="1122"/>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2" t="str">
        <f t="shared" si="2"/>
        <v/>
      </c>
      <c r="V26" s="1122"/>
      <c r="W26" s="1122"/>
      <c r="X26" s="1122"/>
      <c r="Y26" s="1122"/>
      <c r="Z26" s="1122"/>
      <c r="AA26" s="1122"/>
      <c r="AB26" s="1122"/>
      <c r="AC26" s="1122"/>
      <c r="AD26" s="1122"/>
      <c r="AE26" s="1122"/>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2" t="str">
        <f t="shared" si="2"/>
        <v/>
      </c>
      <c r="V27" s="1122"/>
      <c r="W27" s="1122"/>
      <c r="X27" s="1122"/>
      <c r="Y27" s="1122"/>
      <c r="Z27" s="1122"/>
      <c r="AA27" s="1122"/>
      <c r="AB27" s="1122"/>
      <c r="AC27" s="1122"/>
      <c r="AD27" s="1122"/>
      <c r="AE27" s="1122"/>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2" t="str">
        <f t="shared" si="2"/>
        <v/>
      </c>
      <c r="V28" s="1122"/>
      <c r="W28" s="1122"/>
      <c r="X28" s="1122"/>
      <c r="Y28" s="1122"/>
      <c r="Z28" s="1122"/>
      <c r="AA28" s="1122"/>
      <c r="AB28" s="1122"/>
      <c r="AC28" s="1122"/>
      <c r="AD28" s="1122"/>
      <c r="AE28" s="1122"/>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2" t="str">
        <f t="shared" si="2"/>
        <v/>
      </c>
      <c r="V29" s="1122"/>
      <c r="W29" s="1122"/>
      <c r="X29" s="1122"/>
      <c r="Y29" s="1122"/>
      <c r="Z29" s="1122"/>
      <c r="AA29" s="1122"/>
      <c r="AB29" s="1122"/>
      <c r="AC29" s="1122"/>
      <c r="AD29" s="1122"/>
      <c r="AE29" s="1122"/>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2" t="str">
        <f t="shared" si="2"/>
        <v/>
      </c>
      <c r="V30" s="1122"/>
      <c r="W30" s="1122"/>
      <c r="X30" s="1122"/>
      <c r="Y30" s="1122"/>
      <c r="Z30" s="1122"/>
      <c r="AA30" s="1122"/>
      <c r="AB30" s="1122"/>
      <c r="AC30" s="1122"/>
      <c r="AD30" s="1122"/>
      <c r="AE30" s="1122"/>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2" t="str">
        <f t="shared" si="2"/>
        <v/>
      </c>
      <c r="V31" s="1122"/>
      <c r="W31" s="1122"/>
      <c r="X31" s="1122"/>
      <c r="Y31" s="1122"/>
      <c r="Z31" s="1122"/>
      <c r="AA31" s="1122"/>
      <c r="AB31" s="1122"/>
      <c r="AC31" s="1122"/>
      <c r="AD31" s="1122"/>
      <c r="AE31" s="1122"/>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2" t="str">
        <f t="shared" si="2"/>
        <v/>
      </c>
      <c r="V32" s="1122"/>
      <c r="W32" s="1122"/>
      <c r="X32" s="1122"/>
      <c r="Y32" s="1122"/>
      <c r="Z32" s="1122"/>
      <c r="AA32" s="1122"/>
      <c r="AB32" s="1122"/>
      <c r="AC32" s="1122"/>
      <c r="AD32" s="1122"/>
      <c r="AE32" s="1122"/>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2" t="str">
        <f t="shared" si="2"/>
        <v/>
      </c>
      <c r="V33" s="1122"/>
      <c r="W33" s="1122"/>
      <c r="X33" s="1122"/>
      <c r="Y33" s="1122"/>
      <c r="Z33" s="1122"/>
      <c r="AA33" s="1122"/>
      <c r="AB33" s="1122"/>
      <c r="AC33" s="1122"/>
      <c r="AD33" s="1122"/>
      <c r="AE33" s="1122"/>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2" t="str">
        <f t="shared" si="2"/>
        <v/>
      </c>
      <c r="V34" s="1122"/>
      <c r="W34" s="1122"/>
      <c r="X34" s="1122"/>
      <c r="Y34" s="1122"/>
      <c r="Z34" s="1122"/>
      <c r="AA34" s="1122"/>
      <c r="AB34" s="1122"/>
      <c r="AC34" s="1122"/>
      <c r="AD34" s="1122"/>
      <c r="AE34" s="1122"/>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2" t="str">
        <f t="shared" si="2"/>
        <v/>
      </c>
      <c r="V35" s="1122"/>
      <c r="W35" s="1122"/>
      <c r="X35" s="1122"/>
      <c r="Y35" s="1122"/>
      <c r="Z35" s="1122"/>
      <c r="AA35" s="1122"/>
      <c r="AB35" s="1122"/>
      <c r="AC35" s="1122"/>
      <c r="AD35" s="1122"/>
      <c r="AE35" s="1122"/>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2" t="str">
        <f t="shared" si="2"/>
        <v/>
      </c>
      <c r="V36" s="1122"/>
      <c r="W36" s="1122"/>
      <c r="X36" s="1122"/>
      <c r="Y36" s="1122"/>
      <c r="Z36" s="1122"/>
      <c r="AA36" s="1122"/>
      <c r="AB36" s="1122"/>
      <c r="AC36" s="1122"/>
      <c r="AD36" s="1122"/>
      <c r="AE36" s="1122"/>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2" t="str">
        <f t="shared" si="2"/>
        <v/>
      </c>
      <c r="V37" s="1122"/>
      <c r="W37" s="1122"/>
      <c r="X37" s="1122"/>
      <c r="Y37" s="1122"/>
      <c r="Z37" s="1122"/>
      <c r="AA37" s="1122"/>
      <c r="AB37" s="1122"/>
      <c r="AC37" s="1122"/>
      <c r="AD37" s="1122"/>
      <c r="AE37" s="1122"/>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2" t="str">
        <f t="shared" si="2"/>
        <v/>
      </c>
      <c r="V38" s="1122"/>
      <c r="W38" s="1122"/>
      <c r="X38" s="1122"/>
      <c r="Y38" s="1122"/>
      <c r="Z38" s="1122"/>
      <c r="AA38" s="1122"/>
      <c r="AB38" s="1122"/>
      <c r="AC38" s="1122"/>
      <c r="AD38" s="1122"/>
      <c r="AE38" s="1122"/>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2" t="str">
        <f t="shared" si="2"/>
        <v/>
      </c>
      <c r="V39" s="1122"/>
      <c r="W39" s="1122"/>
      <c r="X39" s="1122"/>
      <c r="Y39" s="1122"/>
      <c r="Z39" s="1122"/>
      <c r="AA39" s="1122"/>
      <c r="AB39" s="1122"/>
      <c r="AC39" s="1122"/>
      <c r="AD39" s="1122"/>
      <c r="AE39" s="1122"/>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2" t="str">
        <f t="shared" si="2"/>
        <v/>
      </c>
      <c r="V40" s="1122"/>
      <c r="W40" s="1122"/>
      <c r="X40" s="1122"/>
      <c r="Y40" s="1122"/>
      <c r="Z40" s="1122"/>
      <c r="AA40" s="1122"/>
      <c r="AB40" s="1122"/>
      <c r="AC40" s="1122"/>
      <c r="AD40" s="1122"/>
      <c r="AE40" s="1122"/>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2" t="str">
        <f t="shared" si="2"/>
        <v/>
      </c>
      <c r="V41" s="1122"/>
      <c r="W41" s="1122"/>
      <c r="X41" s="1122"/>
      <c r="Y41" s="1122"/>
      <c r="Z41" s="1122"/>
      <c r="AA41" s="1122"/>
      <c r="AB41" s="1122"/>
      <c r="AC41" s="1122"/>
      <c r="AD41" s="1122"/>
      <c r="AE41" s="1122"/>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2" t="str">
        <f t="shared" si="2"/>
        <v/>
      </c>
      <c r="V42" s="1122"/>
      <c r="W42" s="1122"/>
      <c r="X42" s="1122"/>
      <c r="Y42" s="1122"/>
      <c r="Z42" s="1122"/>
      <c r="AA42" s="1122"/>
      <c r="AB42" s="1122"/>
      <c r="AC42" s="1122"/>
      <c r="AD42" s="1122"/>
      <c r="AE42" s="1122"/>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2" t="str">
        <f t="shared" si="2"/>
        <v/>
      </c>
      <c r="V43" s="1122"/>
      <c r="W43" s="1122"/>
      <c r="X43" s="1122"/>
      <c r="Y43" s="1122"/>
      <c r="Z43" s="1122"/>
      <c r="AA43" s="1122"/>
      <c r="AB43" s="1122"/>
      <c r="AC43" s="1122"/>
      <c r="AD43" s="1122"/>
      <c r="AE43" s="1122"/>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2" t="str">
        <f t="shared" si="2"/>
        <v/>
      </c>
      <c r="V44" s="1122"/>
      <c r="W44" s="1122"/>
      <c r="X44" s="1122"/>
      <c r="Y44" s="1122"/>
      <c r="Z44" s="1122"/>
      <c r="AA44" s="1122"/>
      <c r="AB44" s="1122"/>
      <c r="AC44" s="1122"/>
      <c r="AD44" s="1122"/>
      <c r="AE44" s="1122"/>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2" t="str">
        <f t="shared" si="2"/>
        <v/>
      </c>
      <c r="V45" s="1122"/>
      <c r="W45" s="1122"/>
      <c r="X45" s="1122"/>
      <c r="Y45" s="1122"/>
      <c r="Z45" s="1122"/>
      <c r="AA45" s="1122"/>
      <c r="AB45" s="1122"/>
      <c r="AC45" s="1122"/>
      <c r="AD45" s="1122"/>
      <c r="AE45" s="1122"/>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2" t="str">
        <f t="shared" si="2"/>
        <v/>
      </c>
      <c r="V46" s="1122"/>
      <c r="W46" s="1122"/>
      <c r="X46" s="1122"/>
      <c r="Y46" s="1122"/>
      <c r="Z46" s="1122"/>
      <c r="AA46" s="1122"/>
      <c r="AB46" s="1122"/>
      <c r="AC46" s="1122"/>
      <c r="AD46" s="1122"/>
      <c r="AE46" s="1122"/>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2" t="str">
        <f t="shared" si="2"/>
        <v/>
      </c>
      <c r="V47" s="1122"/>
      <c r="W47" s="1122"/>
      <c r="X47" s="1122"/>
      <c r="Y47" s="1122"/>
      <c r="Z47" s="1122"/>
      <c r="AA47" s="1122"/>
      <c r="AB47" s="1122"/>
      <c r="AC47" s="1122"/>
      <c r="AD47" s="1122"/>
      <c r="AE47" s="1122"/>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2" t="str">
        <f t="shared" si="2"/>
        <v/>
      </c>
      <c r="V48" s="1122"/>
      <c r="W48" s="1122"/>
      <c r="X48" s="1122"/>
      <c r="Y48" s="1122"/>
      <c r="Z48" s="1122"/>
      <c r="AA48" s="1122"/>
      <c r="AB48" s="1122"/>
      <c r="AC48" s="1122"/>
      <c r="AD48" s="1122"/>
      <c r="AE48" s="1122"/>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2" t="str">
        <f t="shared" si="2"/>
        <v/>
      </c>
      <c r="V49" s="1122"/>
      <c r="W49" s="1122"/>
      <c r="X49" s="1122"/>
      <c r="Y49" s="1122"/>
      <c r="Z49" s="1122"/>
      <c r="AA49" s="1122"/>
      <c r="AB49" s="1122"/>
      <c r="AC49" s="1122"/>
      <c r="AD49" s="1122"/>
      <c r="AE49" s="1122"/>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2" t="str">
        <f t="shared" si="2"/>
        <v/>
      </c>
      <c r="V50" s="1122"/>
      <c r="W50" s="1122"/>
      <c r="X50" s="1122"/>
      <c r="Y50" s="1122"/>
      <c r="Z50" s="1122"/>
      <c r="AA50" s="1122"/>
      <c r="AB50" s="1122"/>
      <c r="AC50" s="1122"/>
      <c r="AD50" s="1122"/>
      <c r="AE50" s="1122"/>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2" t="str">
        <f t="shared" si="2"/>
        <v/>
      </c>
      <c r="V51" s="1122"/>
      <c r="W51" s="1122"/>
      <c r="X51" s="1122"/>
      <c r="Y51" s="1122"/>
      <c r="Z51" s="1122"/>
      <c r="AA51" s="1122"/>
      <c r="AB51" s="1122"/>
      <c r="AC51" s="1122"/>
      <c r="AD51" s="1122"/>
      <c r="AE51" s="1122"/>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2" t="str">
        <f t="shared" si="2"/>
        <v/>
      </c>
      <c r="V52" s="1122"/>
      <c r="W52" s="1122"/>
      <c r="X52" s="1122"/>
      <c r="Y52" s="1122"/>
      <c r="Z52" s="1122"/>
      <c r="AA52" s="1122"/>
      <c r="AB52" s="1122"/>
      <c r="AC52" s="1122"/>
      <c r="AD52" s="1122"/>
      <c r="AE52" s="1122"/>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2" t="str">
        <f t="shared" si="2"/>
        <v/>
      </c>
      <c r="V53" s="1122"/>
      <c r="W53" s="1122"/>
      <c r="X53" s="1122"/>
      <c r="Y53" s="1122"/>
      <c r="Z53" s="1122"/>
      <c r="AA53" s="1122"/>
      <c r="AB53" s="1122"/>
      <c r="AC53" s="1122"/>
      <c r="AD53" s="1122"/>
      <c r="AE53" s="1122"/>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2" t="str">
        <f t="shared" si="2"/>
        <v/>
      </c>
      <c r="V54" s="1122"/>
      <c r="W54" s="1122"/>
      <c r="X54" s="1122"/>
      <c r="Y54" s="1122"/>
      <c r="Z54" s="1122"/>
      <c r="AA54" s="1122"/>
      <c r="AB54" s="1122"/>
      <c r="AC54" s="1122"/>
      <c r="AD54" s="1122"/>
      <c r="AE54" s="1122"/>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2" t="str">
        <f t="shared" si="2"/>
        <v/>
      </c>
      <c r="V55" s="1122"/>
      <c r="W55" s="1122"/>
      <c r="X55" s="1122"/>
      <c r="Y55" s="1122"/>
      <c r="Z55" s="1122"/>
      <c r="AA55" s="1122"/>
      <c r="AB55" s="1122"/>
      <c r="AC55" s="1122"/>
      <c r="AD55" s="1122"/>
      <c r="AE55" s="1122"/>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2" t="str">
        <f t="shared" si="2"/>
        <v/>
      </c>
      <c r="V56" s="1122"/>
      <c r="W56" s="1122"/>
      <c r="X56" s="1122"/>
      <c r="Y56" s="1122"/>
      <c r="Z56" s="1122"/>
      <c r="AA56" s="1122"/>
      <c r="AB56" s="1122"/>
      <c r="AC56" s="1122"/>
      <c r="AD56" s="1122"/>
      <c r="AE56" s="1122"/>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2" t="str">
        <f t="shared" si="2"/>
        <v/>
      </c>
      <c r="V57" s="1122"/>
      <c r="W57" s="1122"/>
      <c r="X57" s="1122"/>
      <c r="Y57" s="1122"/>
      <c r="Z57" s="1122"/>
      <c r="AA57" s="1122"/>
      <c r="AB57" s="1122"/>
      <c r="AC57" s="1122"/>
      <c r="AD57" s="1122"/>
      <c r="AE57" s="1122"/>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571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6" t="s">
        <v>572</v>
      </c>
      <c r="C3" s="1416"/>
      <c r="D3" s="1416"/>
      <c r="E3" s="1416"/>
      <c r="F3" s="1416"/>
      <c r="G3" s="1416"/>
      <c r="H3" s="1416"/>
      <c r="I3" s="1416"/>
      <c r="J3" s="558"/>
    </row>
    <row r="4" spans="1:10" s="559" customFormat="1" ht="25.2" customHeight="1">
      <c r="A4" s="558"/>
      <c r="B4" s="1412" t="s">
        <v>573</v>
      </c>
      <c r="C4" s="1413"/>
      <c r="D4" s="1413"/>
      <c r="E4" s="1413"/>
      <c r="F4" s="1413"/>
      <c r="G4" s="1413"/>
      <c r="H4" s="1413"/>
      <c r="I4" s="1414"/>
      <c r="J4" s="558"/>
    </row>
    <row r="5" spans="1:10" s="559" customFormat="1" ht="25.2" customHeight="1">
      <c r="A5" s="558"/>
      <c r="B5" s="560" t="s">
        <v>574</v>
      </c>
      <c r="C5" s="1412" t="s">
        <v>575</v>
      </c>
      <c r="D5" s="1413"/>
      <c r="E5" s="1413"/>
      <c r="F5" s="1413"/>
      <c r="G5" s="1413"/>
      <c r="H5" s="1413"/>
      <c r="I5" s="1414"/>
      <c r="J5" s="558"/>
    </row>
    <row r="6" spans="1:10" s="559" customFormat="1" ht="25.2" customHeight="1">
      <c r="A6" s="558"/>
      <c r="B6" s="560" t="s">
        <v>576</v>
      </c>
      <c r="C6" s="1412" t="s">
        <v>577</v>
      </c>
      <c r="D6" s="1413"/>
      <c r="E6" s="1413"/>
      <c r="F6" s="1413"/>
      <c r="G6" s="1413"/>
      <c r="H6" s="1413"/>
      <c r="I6" s="1414"/>
      <c r="J6" s="558"/>
    </row>
    <row r="7" spans="1:10" s="559" customFormat="1" ht="25.2" customHeight="1">
      <c r="A7" s="558"/>
      <c r="B7" s="560" t="s">
        <v>578</v>
      </c>
      <c r="C7" s="1412" t="s">
        <v>579</v>
      </c>
      <c r="D7" s="1413"/>
      <c r="E7" s="1413"/>
      <c r="F7" s="1413"/>
      <c r="G7" s="1413"/>
      <c r="H7" s="1413"/>
      <c r="I7" s="1414"/>
      <c r="J7" s="558"/>
    </row>
    <row r="8" spans="1:10" s="559" customFormat="1" ht="25.2" customHeight="1">
      <c r="A8" s="558"/>
      <c r="B8" s="561"/>
      <c r="C8" s="562"/>
      <c r="D8" s="563"/>
      <c r="E8" s="563"/>
      <c r="F8" s="563"/>
      <c r="G8" s="563"/>
      <c r="H8" s="563"/>
      <c r="I8" s="563"/>
      <c r="J8" s="558"/>
    </row>
    <row r="9" spans="1:10" s="559" customFormat="1" ht="36" customHeight="1">
      <c r="A9" s="558"/>
      <c r="B9" s="1416" t="s">
        <v>580</v>
      </c>
      <c r="C9" s="1416"/>
      <c r="D9" s="1416"/>
      <c r="E9" s="1416"/>
      <c r="F9" s="1416"/>
      <c r="G9" s="1416"/>
      <c r="H9" s="1416"/>
      <c r="I9" s="1416"/>
      <c r="J9" s="558"/>
    </row>
    <row r="10" spans="1:10" s="559" customFormat="1" ht="25.2" customHeight="1">
      <c r="A10" s="558"/>
      <c r="B10" s="1412" t="s">
        <v>581</v>
      </c>
      <c r="C10" s="1413"/>
      <c r="D10" s="1413"/>
      <c r="E10" s="1413"/>
      <c r="F10" s="1413"/>
      <c r="G10" s="1413"/>
      <c r="H10" s="1413"/>
      <c r="I10" s="1414"/>
      <c r="J10" s="558"/>
    </row>
    <row r="11" spans="1:10" s="559" customFormat="1" ht="56.4" customHeight="1">
      <c r="A11" s="558"/>
      <c r="B11" s="1417" t="s">
        <v>574</v>
      </c>
      <c r="C11" s="1399" t="s">
        <v>582</v>
      </c>
      <c r="D11" s="1400"/>
      <c r="E11" s="1400"/>
      <c r="F11" s="1400"/>
      <c r="G11" s="1400"/>
      <c r="H11" s="1400"/>
      <c r="I11" s="1401"/>
      <c r="J11" s="558"/>
    </row>
    <row r="12" spans="1:10" s="559" customFormat="1" ht="54.6" customHeight="1">
      <c r="A12" s="558"/>
      <c r="B12" s="1417"/>
      <c r="C12" s="1418" t="s">
        <v>583</v>
      </c>
      <c r="D12" s="560" t="s">
        <v>260</v>
      </c>
      <c r="E12" s="1399" t="s">
        <v>584</v>
      </c>
      <c r="F12" s="1400"/>
      <c r="G12" s="1400"/>
      <c r="H12" s="1400"/>
      <c r="I12" s="1401"/>
    </row>
    <row r="13" spans="1:10" s="559" customFormat="1" ht="32.4" customHeight="1">
      <c r="A13" s="558"/>
      <c r="B13" s="1417"/>
      <c r="C13" s="1419"/>
      <c r="D13" s="560" t="s">
        <v>263</v>
      </c>
      <c r="E13" s="1399" t="s">
        <v>585</v>
      </c>
      <c r="F13" s="1400"/>
      <c r="G13" s="1400"/>
      <c r="H13" s="1400"/>
      <c r="I13" s="1401"/>
    </row>
    <row r="14" spans="1:10" s="559" customFormat="1" ht="25.2" customHeight="1">
      <c r="A14" s="558"/>
      <c r="B14" s="560" t="s">
        <v>576</v>
      </c>
      <c r="C14" s="1412" t="s">
        <v>586</v>
      </c>
      <c r="D14" s="1413"/>
      <c r="E14" s="1413"/>
      <c r="F14" s="1413"/>
      <c r="G14" s="1413"/>
      <c r="H14" s="1413"/>
      <c r="I14" s="1414"/>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587</v>
      </c>
      <c r="C16" s="562"/>
      <c r="D16" s="562"/>
      <c r="E16" s="562"/>
      <c r="F16" s="562"/>
      <c r="G16" s="562"/>
      <c r="H16" s="562"/>
      <c r="I16" s="562"/>
      <c r="J16" s="564"/>
    </row>
    <row r="17" spans="1:10" s="559" customFormat="1" ht="25.2" customHeight="1">
      <c r="A17" s="558"/>
      <c r="B17" s="565" t="s">
        <v>574</v>
      </c>
      <c r="C17" s="1399" t="s">
        <v>588</v>
      </c>
      <c r="D17" s="1400"/>
      <c r="E17" s="1400"/>
      <c r="F17" s="1400"/>
      <c r="G17" s="1400"/>
      <c r="H17" s="1400"/>
      <c r="I17" s="1401"/>
      <c r="J17" s="566"/>
    </row>
    <row r="18" spans="1:10" s="559" customFormat="1" ht="49.95" customHeight="1">
      <c r="A18" s="558"/>
      <c r="B18" s="567"/>
      <c r="C18" s="1418" t="s">
        <v>589</v>
      </c>
      <c r="D18" s="560" t="s">
        <v>260</v>
      </c>
      <c r="E18" s="1399" t="s">
        <v>590</v>
      </c>
      <c r="F18" s="1400"/>
      <c r="G18" s="1400"/>
      <c r="H18" s="1400"/>
      <c r="I18" s="1401"/>
    </row>
    <row r="19" spans="1:10" s="559" customFormat="1" ht="76.2" customHeight="1">
      <c r="A19" s="558"/>
      <c r="B19" s="567"/>
      <c r="C19" s="1420"/>
      <c r="D19" s="560" t="s">
        <v>263</v>
      </c>
      <c r="E19" s="1399" t="s">
        <v>591</v>
      </c>
      <c r="F19" s="1400"/>
      <c r="G19" s="1400"/>
      <c r="H19" s="1400"/>
      <c r="I19" s="1401"/>
    </row>
    <row r="20" spans="1:10" s="559" customFormat="1" ht="78.599999999999994" customHeight="1">
      <c r="A20" s="558"/>
      <c r="B20" s="568"/>
      <c r="C20" s="1419"/>
      <c r="D20" s="560" t="s">
        <v>266</v>
      </c>
      <c r="E20" s="1399" t="s">
        <v>592</v>
      </c>
      <c r="F20" s="1400"/>
      <c r="G20" s="1400"/>
      <c r="H20" s="1400"/>
      <c r="I20" s="1401"/>
    </row>
    <row r="21" spans="1:10" s="559" customFormat="1" ht="25.2" customHeight="1">
      <c r="A21" s="558"/>
      <c r="B21" s="568" t="s">
        <v>576</v>
      </c>
      <c r="C21" s="1415" t="s">
        <v>586</v>
      </c>
      <c r="D21" s="1415"/>
      <c r="E21" s="1415"/>
      <c r="F21" s="1415"/>
      <c r="G21" s="1415"/>
      <c r="H21" s="1415"/>
      <c r="I21" s="1415"/>
      <c r="J21" s="569"/>
    </row>
    <row r="22" spans="1:10" ht="15.75" customHeight="1">
      <c r="A22" s="61"/>
      <c r="B22" s="61"/>
      <c r="C22" s="61"/>
      <c r="D22" s="61"/>
      <c r="E22" s="61"/>
      <c r="F22" s="61"/>
      <c r="G22" s="61"/>
      <c r="H22" s="61"/>
      <c r="I22" s="61"/>
      <c r="J22" s="61"/>
    </row>
    <row r="23" spans="1:10" ht="40.200000000000003" customHeight="1">
      <c r="A23" s="535" t="s">
        <v>593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594</v>
      </c>
      <c r="B25" s="539"/>
      <c r="C25" s="539"/>
      <c r="D25" s="539"/>
      <c r="E25" s="539"/>
      <c r="F25" s="539"/>
      <c r="G25" s="539"/>
      <c r="H25" s="539"/>
      <c r="I25" s="539"/>
    </row>
    <row r="26" spans="1:10" ht="42">
      <c r="A26" s="541" t="s">
        <v>595</v>
      </c>
      <c r="B26" s="542" t="s">
        <v>596</v>
      </c>
      <c r="C26" s="542" t="s">
        <v>597</v>
      </c>
      <c r="D26" s="1403" t="s">
        <v>598</v>
      </c>
      <c r="E26" s="1404"/>
      <c r="F26" s="542" t="s">
        <v>599</v>
      </c>
      <c r="G26" s="543" t="s">
        <v>600</v>
      </c>
      <c r="H26" s="543" t="s">
        <v>601</v>
      </c>
      <c r="I26" s="543" t="s">
        <v>602</v>
      </c>
    </row>
    <row r="27" spans="1:10" ht="115.2" customHeight="1">
      <c r="A27" s="544" t="s">
        <v>603</v>
      </c>
      <c r="B27" s="545" t="s">
        <v>604</v>
      </c>
      <c r="C27" s="546" t="s">
        <v>605</v>
      </c>
      <c r="D27" s="1397" t="s">
        <v>606</v>
      </c>
      <c r="E27" s="1398"/>
      <c r="F27" s="546" t="s">
        <v>607</v>
      </c>
      <c r="G27" s="546" t="s">
        <v>608</v>
      </c>
      <c r="H27" s="546" t="s">
        <v>609</v>
      </c>
      <c r="I27" s="546" t="s">
        <v>610</v>
      </c>
    </row>
    <row r="28" spans="1:10" ht="145.94999999999999" customHeight="1">
      <c r="A28" s="544" t="s">
        <v>603</v>
      </c>
      <c r="B28" s="545" t="s">
        <v>611</v>
      </c>
      <c r="C28" s="546" t="s">
        <v>612</v>
      </c>
      <c r="D28" s="1397" t="s">
        <v>613</v>
      </c>
      <c r="E28" s="1398"/>
      <c r="F28" s="546" t="s">
        <v>614</v>
      </c>
      <c r="G28" s="546" t="s">
        <v>615</v>
      </c>
      <c r="H28" s="546" t="s">
        <v>616</v>
      </c>
      <c r="I28" s="546" t="s">
        <v>610</v>
      </c>
    </row>
    <row r="29" spans="1:10" ht="168">
      <c r="A29" s="544" t="s">
        <v>617</v>
      </c>
      <c r="B29" s="545" t="s">
        <v>618</v>
      </c>
      <c r="C29" s="546" t="s">
        <v>619</v>
      </c>
      <c r="D29" s="1397" t="s">
        <v>620</v>
      </c>
      <c r="E29" s="1398"/>
      <c r="F29" s="546" t="s">
        <v>621</v>
      </c>
      <c r="G29" s="546" t="s">
        <v>622</v>
      </c>
      <c r="H29" s="546" t="s">
        <v>623</v>
      </c>
      <c r="I29" s="546" t="s">
        <v>624</v>
      </c>
    </row>
    <row r="30" spans="1:10" ht="147">
      <c r="A30" s="544" t="s">
        <v>625</v>
      </c>
      <c r="B30" s="541"/>
      <c r="C30" s="546" t="s">
        <v>626</v>
      </c>
      <c r="D30" s="1397" t="s">
        <v>627</v>
      </c>
      <c r="E30" s="1398"/>
      <c r="F30" s="546" t="s">
        <v>628</v>
      </c>
      <c r="G30" s="546" t="s">
        <v>629</v>
      </c>
      <c r="H30" s="546" t="s">
        <v>630</v>
      </c>
      <c r="I30" s="546" t="s">
        <v>631</v>
      </c>
    </row>
    <row r="31" spans="1:10" ht="147">
      <c r="A31" s="544" t="s">
        <v>632</v>
      </c>
      <c r="B31" s="541"/>
      <c r="C31" s="546" t="s">
        <v>633</v>
      </c>
      <c r="D31" s="1397" t="s">
        <v>634</v>
      </c>
      <c r="E31" s="1398"/>
      <c r="F31" s="546" t="s">
        <v>635</v>
      </c>
      <c r="G31" s="546" t="s">
        <v>636</v>
      </c>
      <c r="H31" s="546" t="s">
        <v>637</v>
      </c>
      <c r="I31" s="546" t="s">
        <v>638</v>
      </c>
    </row>
    <row r="32" spans="1:10" ht="23.4">
      <c r="A32" s="1408" t="s">
        <v>639</v>
      </c>
      <c r="B32" s="1408"/>
      <c r="C32" s="1408"/>
      <c r="D32" s="1408"/>
      <c r="E32" s="1408"/>
      <c r="F32" s="1408"/>
      <c r="G32" s="1408"/>
      <c r="H32" s="1408"/>
      <c r="I32" s="1408"/>
    </row>
    <row r="33" spans="1:9" ht="23.4">
      <c r="A33" s="547"/>
      <c r="B33" s="547"/>
      <c r="C33" s="547"/>
      <c r="D33" s="547"/>
      <c r="E33" s="547"/>
      <c r="F33" s="547"/>
      <c r="G33" s="547"/>
      <c r="H33" s="547"/>
      <c r="I33" s="547"/>
    </row>
    <row r="34" spans="1:9" ht="23.4">
      <c r="A34" s="548" t="s">
        <v>640</v>
      </c>
      <c r="B34" s="548"/>
      <c r="C34" s="548"/>
      <c r="D34" s="548"/>
      <c r="E34" s="548"/>
      <c r="F34" s="548"/>
      <c r="G34" s="548"/>
      <c r="H34" s="548"/>
      <c r="I34" s="548"/>
    </row>
    <row r="35" spans="1:9" ht="23.4">
      <c r="A35" s="1405" t="s">
        <v>641</v>
      </c>
      <c r="B35" s="1406"/>
      <c r="C35" s="1406"/>
      <c r="D35" s="1406"/>
      <c r="E35" s="1406"/>
      <c r="F35" s="1406"/>
      <c r="G35" s="1406"/>
      <c r="H35" s="1406"/>
      <c r="I35" s="1407"/>
    </row>
    <row r="36" spans="1:9" ht="28.2">
      <c r="A36" s="549"/>
      <c r="B36" s="539"/>
      <c r="C36" s="539"/>
      <c r="D36" s="539"/>
      <c r="E36" s="539"/>
      <c r="F36" s="539"/>
      <c r="G36" s="539"/>
      <c r="H36" s="539"/>
      <c r="I36" s="539"/>
    </row>
    <row r="37" spans="1:9" ht="40.200000000000003" customHeight="1">
      <c r="A37" s="550" t="s">
        <v>642</v>
      </c>
      <c r="B37" s="539"/>
      <c r="C37" s="551"/>
      <c r="D37" s="551"/>
      <c r="E37" s="539"/>
      <c r="F37" s="539"/>
      <c r="G37" s="539"/>
      <c r="H37" s="539"/>
      <c r="I37" s="539"/>
    </row>
    <row r="38" spans="1:9" ht="46.8">
      <c r="A38" s="1409" t="s">
        <v>643</v>
      </c>
      <c r="B38" s="1410"/>
      <c r="C38" s="552" t="s">
        <v>597</v>
      </c>
      <c r="D38" s="553" t="s">
        <v>644</v>
      </c>
      <c r="E38" s="553" t="s">
        <v>645</v>
      </c>
      <c r="F38" s="553" t="s">
        <v>646</v>
      </c>
      <c r="G38" s="554"/>
      <c r="H38" s="554"/>
      <c r="I38" s="554"/>
    </row>
    <row r="39" spans="1:9" ht="93.6">
      <c r="A39" s="1411" t="s">
        <v>647</v>
      </c>
      <c r="B39" s="1410"/>
      <c r="C39" s="555" t="s">
        <v>619</v>
      </c>
      <c r="D39" s="555" t="s">
        <v>623</v>
      </c>
      <c r="E39" s="555" t="s">
        <v>648</v>
      </c>
      <c r="F39" s="555" t="s">
        <v>649</v>
      </c>
      <c r="G39" s="554"/>
      <c r="H39" s="554"/>
      <c r="I39" s="554"/>
    </row>
    <row r="40" spans="1:9" ht="82.2">
      <c r="A40" s="1411" t="s">
        <v>650</v>
      </c>
      <c r="B40" s="1410"/>
      <c r="C40" s="555" t="s">
        <v>626</v>
      </c>
      <c r="D40" s="555" t="s">
        <v>630</v>
      </c>
      <c r="E40" s="555" t="s">
        <v>651</v>
      </c>
      <c r="F40" s="556" t="s">
        <v>652</v>
      </c>
      <c r="G40" s="539"/>
      <c r="H40" s="539"/>
      <c r="I40" s="539"/>
    </row>
    <row r="41" spans="1:9" ht="82.2">
      <c r="A41" s="1411" t="s">
        <v>653</v>
      </c>
      <c r="B41" s="1410"/>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3.4">
      <c r="A43" s="1402" t="s">
        <v>639</v>
      </c>
      <c r="B43" s="1402"/>
      <c r="C43" s="1402"/>
      <c r="D43" s="1402"/>
      <c r="E43" s="1402"/>
      <c r="F43" s="1402"/>
      <c r="G43" s="1402"/>
      <c r="H43" s="1402"/>
      <c r="I43" s="1402"/>
    </row>
    <row r="44" spans="1:9" ht="23.4">
      <c r="A44" s="548" t="s">
        <v>640</v>
      </c>
      <c r="B44" s="548"/>
      <c r="C44" s="548"/>
      <c r="D44" s="548"/>
      <c r="E44" s="548"/>
      <c r="F44" s="548"/>
      <c r="G44" s="548"/>
      <c r="H44" s="548"/>
      <c r="I44" s="548"/>
    </row>
    <row r="45" spans="1:9" ht="23.4">
      <c r="A45" s="1405" t="s">
        <v>641</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656</v>
      </c>
      <c r="D1" s="2"/>
      <c r="E1" s="2" t="s">
        <v>657</v>
      </c>
      <c r="G1" s="2" t="s">
        <v>658</v>
      </c>
      <c r="H1" s="1"/>
      <c r="J1" s="10" t="s">
        <v>659</v>
      </c>
      <c r="K1" s="10"/>
      <c r="T1" s="1"/>
      <c r="U1" s="1" t="s">
        <v>660</v>
      </c>
      <c r="V1" s="1"/>
      <c r="W1" s="2" t="s">
        <v>661</v>
      </c>
      <c r="X1" s="1"/>
      <c r="Y1" s="2" t="s">
        <v>662</v>
      </c>
      <c r="AA1" s="1" t="s">
        <v>663</v>
      </c>
    </row>
    <row r="2" spans="1:27" ht="24.6" thickBot="1">
      <c r="A2" s="618" t="s">
        <v>664</v>
      </c>
      <c r="B2" s="619" t="s">
        <v>665</v>
      </c>
      <c r="C2" s="123" t="s">
        <v>666</v>
      </c>
      <c r="E2" s="5" t="s">
        <v>59</v>
      </c>
      <c r="G2" s="5" t="s">
        <v>59</v>
      </c>
      <c r="H2" s="5" t="s">
        <v>667</v>
      </c>
      <c r="J2" s="14" t="s">
        <v>668</v>
      </c>
      <c r="K2" s="662" t="s">
        <v>669</v>
      </c>
      <c r="L2" s="659" t="s">
        <v>59</v>
      </c>
      <c r="M2" s="653" t="s">
        <v>2503</v>
      </c>
      <c r="N2" s="655" t="s">
        <v>670</v>
      </c>
      <c r="O2" s="657">
        <v>0.7</v>
      </c>
      <c r="P2" s="635">
        <v>0.55000000000000004</v>
      </c>
      <c r="Q2" s="654">
        <v>0.45</v>
      </c>
      <c r="R2" s="646" t="s">
        <v>671</v>
      </c>
      <c r="S2" s="26" t="s">
        <v>672</v>
      </c>
      <c r="T2" s="1"/>
      <c r="U2" s="212" t="s">
        <v>250</v>
      </c>
      <c r="V2" s="1"/>
      <c r="W2" s="27" t="s">
        <v>673</v>
      </c>
      <c r="X2" s="1"/>
      <c r="Y2" s="209" t="s">
        <v>674</v>
      </c>
      <c r="AA2" s="587" t="s">
        <v>675</v>
      </c>
    </row>
    <row r="3" spans="1:27" ht="14.4">
      <c r="A3" s="161" t="s">
        <v>65</v>
      </c>
      <c r="B3" s="620" t="s">
        <v>676</v>
      </c>
      <c r="C3" s="24">
        <v>0.105</v>
      </c>
      <c r="E3" s="9" t="s">
        <v>677</v>
      </c>
      <c r="G3" s="9" t="s">
        <v>677</v>
      </c>
      <c r="H3" s="9" t="s">
        <v>678</v>
      </c>
      <c r="J3" s="13" t="s">
        <v>679</v>
      </c>
      <c r="K3" s="142">
        <v>0.2</v>
      </c>
      <c r="L3" s="650" t="s">
        <v>10</v>
      </c>
      <c r="M3" s="670" t="s">
        <v>2504</v>
      </c>
      <c r="N3" s="677" t="str">
        <f>L3&amp;M3</f>
        <v>東京都千代田区</v>
      </c>
      <c r="O3" s="678">
        <v>11.4</v>
      </c>
      <c r="P3" s="679">
        <v>11.1</v>
      </c>
      <c r="Q3" s="695">
        <v>10.9</v>
      </c>
      <c r="R3" s="647"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1" t="s">
        <v>10</v>
      </c>
      <c r="M4" s="639" t="s">
        <v>2505</v>
      </c>
      <c r="N4" s="656" t="str">
        <f t="shared" ref="N4:N67" si="0">L4&amp;M4</f>
        <v>東京都中央区</v>
      </c>
      <c r="O4" s="658">
        <v>11.4</v>
      </c>
      <c r="P4" s="638">
        <v>11.1</v>
      </c>
      <c r="Q4" s="696">
        <v>10.9</v>
      </c>
      <c r="R4" s="648"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1" t="s">
        <v>10</v>
      </c>
      <c r="M5" s="639" t="s">
        <v>2506</v>
      </c>
      <c r="N5" s="656" t="str">
        <f t="shared" si="0"/>
        <v>東京都港区</v>
      </c>
      <c r="O5" s="658">
        <v>11.4</v>
      </c>
      <c r="P5" s="638">
        <v>11.1</v>
      </c>
      <c r="Q5" s="696">
        <v>10.9</v>
      </c>
      <c r="R5" s="648" t="s">
        <v>692</v>
      </c>
      <c r="S5" s="16">
        <v>0.7</v>
      </c>
      <c r="T5" s="141"/>
      <c r="U5" s="594"/>
      <c r="V5" s="141"/>
      <c r="W5" s="1"/>
      <c r="X5" s="1"/>
      <c r="Y5" s="21"/>
      <c r="AA5" s="588" t="s">
        <v>693</v>
      </c>
    </row>
    <row r="6" spans="1:27" ht="14.4">
      <c r="A6" s="163" t="s">
        <v>74</v>
      </c>
      <c r="B6" s="621" t="s">
        <v>75</v>
      </c>
      <c r="C6" s="25">
        <v>6.3E-2</v>
      </c>
      <c r="E6" s="7" t="s">
        <v>694</v>
      </c>
      <c r="G6" s="7" t="s">
        <v>677</v>
      </c>
      <c r="H6" s="7" t="s">
        <v>695</v>
      </c>
      <c r="J6" s="11" t="s">
        <v>679</v>
      </c>
      <c r="K6" s="16">
        <v>0.2</v>
      </c>
      <c r="L6" s="651" t="s">
        <v>10</v>
      </c>
      <c r="M6" s="639" t="s">
        <v>2507</v>
      </c>
      <c r="N6" s="656" t="str">
        <f t="shared" si="0"/>
        <v>東京都新宿区</v>
      </c>
      <c r="O6" s="658">
        <v>11.4</v>
      </c>
      <c r="P6" s="638">
        <v>11.1</v>
      </c>
      <c r="Q6" s="696">
        <v>10.9</v>
      </c>
      <c r="R6" s="648"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1" t="s">
        <v>10</v>
      </c>
      <c r="M7" s="639" t="s">
        <v>2508</v>
      </c>
      <c r="N7" s="656" t="str">
        <f t="shared" si="0"/>
        <v>東京都文京区</v>
      </c>
      <c r="O7" s="658">
        <v>11.4</v>
      </c>
      <c r="P7" s="638">
        <v>11.1</v>
      </c>
      <c r="Q7" s="696">
        <v>10.9</v>
      </c>
      <c r="R7" s="648" t="s">
        <v>700</v>
      </c>
      <c r="S7" s="16">
        <v>0.7</v>
      </c>
      <c r="T7" s="141"/>
      <c r="U7" s="141"/>
      <c r="V7" s="141"/>
      <c r="W7" s="1"/>
      <c r="X7" s="1"/>
      <c r="AA7" s="589" t="s">
        <v>701</v>
      </c>
    </row>
    <row r="8" spans="1:27" ht="14.4">
      <c r="A8" s="162" t="s">
        <v>105</v>
      </c>
      <c r="B8" s="621" t="s">
        <v>702</v>
      </c>
      <c r="C8" s="25">
        <v>6.4000000000000001E-2</v>
      </c>
      <c r="E8" s="7" t="s">
        <v>703</v>
      </c>
      <c r="G8" s="7" t="s">
        <v>677</v>
      </c>
      <c r="H8" s="7" t="s">
        <v>704</v>
      </c>
      <c r="J8" s="11" t="s">
        <v>679</v>
      </c>
      <c r="K8" s="16">
        <v>0.2</v>
      </c>
      <c r="L8" s="651" t="s">
        <v>10</v>
      </c>
      <c r="M8" s="639" t="s">
        <v>2509</v>
      </c>
      <c r="N8" s="656" t="str">
        <f t="shared" si="0"/>
        <v>東京都台東区</v>
      </c>
      <c r="O8" s="658">
        <v>11.4</v>
      </c>
      <c r="P8" s="638">
        <v>11.1</v>
      </c>
      <c r="Q8" s="696">
        <v>10.9</v>
      </c>
      <c r="R8" s="648" t="s">
        <v>705</v>
      </c>
      <c r="S8" s="16">
        <v>0.45</v>
      </c>
      <c r="T8" s="141"/>
      <c r="U8" s="141"/>
      <c r="V8" s="141"/>
      <c r="W8" s="1"/>
      <c r="X8" s="1"/>
    </row>
    <row r="9" spans="1:27" ht="14.4">
      <c r="A9" s="162" t="s">
        <v>110</v>
      </c>
      <c r="B9" s="621" t="s">
        <v>706</v>
      </c>
      <c r="C9" s="25">
        <v>6.4000000000000001E-2</v>
      </c>
      <c r="E9" s="7" t="s">
        <v>707</v>
      </c>
      <c r="G9" s="7" t="s">
        <v>677</v>
      </c>
      <c r="H9" s="7" t="s">
        <v>708</v>
      </c>
      <c r="J9" s="11" t="s">
        <v>679</v>
      </c>
      <c r="K9" s="16">
        <v>0.2</v>
      </c>
      <c r="L9" s="651" t="s">
        <v>10</v>
      </c>
      <c r="M9" s="639" t="s">
        <v>2510</v>
      </c>
      <c r="N9" s="656" t="str">
        <f t="shared" si="0"/>
        <v>東京都墨田区</v>
      </c>
      <c r="O9" s="658">
        <v>11.4</v>
      </c>
      <c r="P9" s="638">
        <v>11.1</v>
      </c>
      <c r="Q9" s="696">
        <v>10.9</v>
      </c>
      <c r="R9" s="648" t="s">
        <v>709</v>
      </c>
      <c r="S9" s="16">
        <v>0.45</v>
      </c>
      <c r="T9" s="141"/>
      <c r="U9" s="141"/>
      <c r="V9" s="141"/>
      <c r="W9" s="1"/>
      <c r="X9" s="1"/>
    </row>
    <row r="10" spans="1:27" ht="14.4">
      <c r="A10" s="162" t="s">
        <v>115</v>
      </c>
      <c r="B10" s="621" t="s">
        <v>84</v>
      </c>
      <c r="C10" s="25">
        <v>5.5E-2</v>
      </c>
      <c r="E10" s="7" t="s">
        <v>710</v>
      </c>
      <c r="G10" s="7" t="s">
        <v>677</v>
      </c>
      <c r="H10" s="7" t="s">
        <v>711</v>
      </c>
      <c r="J10" s="11" t="s">
        <v>679</v>
      </c>
      <c r="K10" s="16">
        <v>0.2</v>
      </c>
      <c r="L10" s="651" t="s">
        <v>10</v>
      </c>
      <c r="M10" s="639" t="s">
        <v>2511</v>
      </c>
      <c r="N10" s="656" t="str">
        <f t="shared" si="0"/>
        <v>東京都江東区</v>
      </c>
      <c r="O10" s="658">
        <v>11.4</v>
      </c>
      <c r="P10" s="638">
        <v>11.1</v>
      </c>
      <c r="Q10" s="696">
        <v>10.9</v>
      </c>
      <c r="R10" s="648" t="s">
        <v>712</v>
      </c>
      <c r="S10" s="16">
        <v>0.55000000000000004</v>
      </c>
      <c r="T10" s="141"/>
      <c r="U10" s="141"/>
      <c r="V10" s="141"/>
      <c r="W10" s="1"/>
      <c r="X10" s="1"/>
    </row>
    <row r="11" spans="1:27" ht="14.4">
      <c r="A11" s="162" t="s">
        <v>120</v>
      </c>
      <c r="B11" s="621" t="s">
        <v>88</v>
      </c>
      <c r="C11" s="25">
        <v>5.5E-2</v>
      </c>
      <c r="E11" s="7" t="s">
        <v>713</v>
      </c>
      <c r="G11" s="7" t="s">
        <v>677</v>
      </c>
      <c r="H11" s="7" t="s">
        <v>714</v>
      </c>
      <c r="J11" s="11" t="s">
        <v>679</v>
      </c>
      <c r="K11" s="16">
        <v>0.2</v>
      </c>
      <c r="L11" s="651" t="s">
        <v>10</v>
      </c>
      <c r="M11" s="639" t="s">
        <v>2512</v>
      </c>
      <c r="N11" s="656" t="str">
        <f t="shared" si="0"/>
        <v>東京都品川区</v>
      </c>
      <c r="O11" s="658">
        <v>11.4</v>
      </c>
      <c r="P11" s="638">
        <v>11.1</v>
      </c>
      <c r="Q11" s="696">
        <v>10.9</v>
      </c>
      <c r="R11" s="648" t="s">
        <v>715</v>
      </c>
      <c r="S11" s="16">
        <v>0.55000000000000004</v>
      </c>
      <c r="T11" s="141"/>
      <c r="U11" s="141"/>
      <c r="V11" s="141"/>
      <c r="W11" s="1"/>
      <c r="X11" s="1"/>
    </row>
    <row r="12" spans="1:27" ht="14.4">
      <c r="A12" s="162" t="s">
        <v>125</v>
      </c>
      <c r="B12" s="621" t="s">
        <v>94</v>
      </c>
      <c r="C12" s="25">
        <v>7.3999999999999996E-2</v>
      </c>
      <c r="E12" s="7" t="s">
        <v>716</v>
      </c>
      <c r="G12" s="7" t="s">
        <v>677</v>
      </c>
      <c r="H12" s="7" t="s">
        <v>717</v>
      </c>
      <c r="J12" s="11" t="s">
        <v>679</v>
      </c>
      <c r="K12" s="16">
        <v>0.2</v>
      </c>
      <c r="L12" s="651" t="s">
        <v>10</v>
      </c>
      <c r="M12" s="639" t="s">
        <v>2514</v>
      </c>
      <c r="N12" s="656" t="str">
        <f t="shared" si="0"/>
        <v>東京都目黒区</v>
      </c>
      <c r="O12" s="658">
        <v>11.4</v>
      </c>
      <c r="P12" s="638">
        <v>11.1</v>
      </c>
      <c r="Q12" s="696">
        <v>10.9</v>
      </c>
      <c r="R12" s="648" t="s">
        <v>130</v>
      </c>
      <c r="S12" s="16">
        <v>0.45</v>
      </c>
      <c r="T12" s="141"/>
      <c r="U12" s="141"/>
      <c r="V12" s="141"/>
      <c r="W12" s="1"/>
      <c r="X12" s="1"/>
    </row>
    <row r="13" spans="1:27" ht="14.4">
      <c r="A13" s="162" t="s">
        <v>130</v>
      </c>
      <c r="B13" s="621" t="s">
        <v>98</v>
      </c>
      <c r="C13" s="25">
        <v>7.3999999999999996E-2</v>
      </c>
      <c r="E13" s="7" t="s">
        <v>718</v>
      </c>
      <c r="G13" s="7" t="s">
        <v>677</v>
      </c>
      <c r="H13" s="7" t="s">
        <v>719</v>
      </c>
      <c r="J13" s="11" t="s">
        <v>679</v>
      </c>
      <c r="K13" s="16">
        <v>0.2</v>
      </c>
      <c r="L13" s="651" t="s">
        <v>10</v>
      </c>
      <c r="M13" s="639" t="s">
        <v>2515</v>
      </c>
      <c r="N13" s="656" t="str">
        <f t="shared" si="0"/>
        <v>東京都大田区</v>
      </c>
      <c r="O13" s="658">
        <v>11.4</v>
      </c>
      <c r="P13" s="638">
        <v>11.1</v>
      </c>
      <c r="Q13" s="696">
        <v>10.9</v>
      </c>
      <c r="R13" s="648" t="s">
        <v>720</v>
      </c>
      <c r="S13" s="16">
        <v>0.45</v>
      </c>
      <c r="T13" s="141"/>
      <c r="U13" s="141"/>
      <c r="V13" s="141"/>
      <c r="W13" s="1"/>
      <c r="X13" s="1"/>
    </row>
    <row r="14" spans="1:27" ht="14.4">
      <c r="A14" s="162" t="s">
        <v>134</v>
      </c>
      <c r="B14" s="621" t="s">
        <v>102</v>
      </c>
      <c r="C14" s="25">
        <v>7.3999999999999996E-2</v>
      </c>
      <c r="E14" s="7" t="s">
        <v>721</v>
      </c>
      <c r="G14" s="7" t="s">
        <v>677</v>
      </c>
      <c r="H14" s="7" t="s">
        <v>722</v>
      </c>
      <c r="J14" s="11" t="s">
        <v>679</v>
      </c>
      <c r="K14" s="16">
        <v>0.2</v>
      </c>
      <c r="L14" s="651" t="s">
        <v>10</v>
      </c>
      <c r="M14" s="639" t="s">
        <v>2516</v>
      </c>
      <c r="N14" s="656" t="str">
        <f t="shared" si="0"/>
        <v>東京都世田谷区</v>
      </c>
      <c r="O14" s="658">
        <v>11.4</v>
      </c>
      <c r="P14" s="638">
        <v>11.1</v>
      </c>
      <c r="Q14" s="696">
        <v>10.9</v>
      </c>
      <c r="R14" s="648" t="s">
        <v>723</v>
      </c>
      <c r="S14" s="16">
        <v>0.45</v>
      </c>
      <c r="T14" s="141"/>
      <c r="U14" s="141"/>
      <c r="V14" s="141"/>
      <c r="W14" s="1"/>
      <c r="X14" s="1"/>
    </row>
    <row r="15" spans="1:27" ht="14.4">
      <c r="A15" s="162" t="s">
        <v>138</v>
      </c>
      <c r="B15" s="621" t="s">
        <v>108</v>
      </c>
      <c r="C15" s="25">
        <v>7.3999999999999996E-2</v>
      </c>
      <c r="E15" s="7" t="s">
        <v>724</v>
      </c>
      <c r="G15" s="7" t="s">
        <v>677</v>
      </c>
      <c r="H15" s="7" t="s">
        <v>725</v>
      </c>
      <c r="J15" s="11" t="s">
        <v>679</v>
      </c>
      <c r="K15" s="16">
        <v>0.2</v>
      </c>
      <c r="L15" s="651" t="s">
        <v>10</v>
      </c>
      <c r="M15" s="639" t="s">
        <v>2517</v>
      </c>
      <c r="N15" s="656" t="str">
        <f t="shared" si="0"/>
        <v>東京都渋谷区</v>
      </c>
      <c r="O15" s="658">
        <v>11.4</v>
      </c>
      <c r="P15" s="638">
        <v>11.1</v>
      </c>
      <c r="Q15" s="696">
        <v>10.9</v>
      </c>
      <c r="R15" s="648" t="s">
        <v>726</v>
      </c>
      <c r="S15" s="16">
        <v>0.45</v>
      </c>
      <c r="T15" s="141"/>
      <c r="U15" s="141"/>
      <c r="V15" s="141"/>
      <c r="W15" s="1"/>
      <c r="X15" s="1"/>
    </row>
    <row r="16" spans="1:27" ht="14.4">
      <c r="A16" s="162" t="s">
        <v>142</v>
      </c>
      <c r="B16" s="621" t="s">
        <v>112</v>
      </c>
      <c r="C16" s="25">
        <v>7.3999999999999996E-2</v>
      </c>
      <c r="E16" s="7" t="s">
        <v>727</v>
      </c>
      <c r="G16" s="7" t="s">
        <v>677</v>
      </c>
      <c r="H16" s="7" t="s">
        <v>728</v>
      </c>
      <c r="J16" s="11" t="s">
        <v>679</v>
      </c>
      <c r="K16" s="16">
        <v>0.2</v>
      </c>
      <c r="L16" s="651" t="s">
        <v>10</v>
      </c>
      <c r="M16" s="639" t="s">
        <v>2518</v>
      </c>
      <c r="N16" s="656" t="str">
        <f t="shared" si="0"/>
        <v>東京都中野区</v>
      </c>
      <c r="O16" s="658">
        <v>11.4</v>
      </c>
      <c r="P16" s="638">
        <v>11.1</v>
      </c>
      <c r="Q16" s="696">
        <v>10.9</v>
      </c>
      <c r="R16" s="648" t="s">
        <v>729</v>
      </c>
      <c r="S16" s="16">
        <v>0.45</v>
      </c>
      <c r="T16" s="141"/>
      <c r="U16" s="141"/>
      <c r="V16" s="141"/>
      <c r="W16" s="1"/>
      <c r="X16" s="1"/>
    </row>
    <row r="17" spans="1:24" ht="14.4">
      <c r="A17" s="162" t="s">
        <v>147</v>
      </c>
      <c r="B17" s="621" t="s">
        <v>118</v>
      </c>
      <c r="C17" s="25">
        <v>0.13200000000000001</v>
      </c>
      <c r="E17" s="7" t="s">
        <v>730</v>
      </c>
      <c r="G17" s="7" t="s">
        <v>677</v>
      </c>
      <c r="H17" s="7" t="s">
        <v>731</v>
      </c>
      <c r="J17" s="11" t="s">
        <v>679</v>
      </c>
      <c r="K17" s="16">
        <v>0.2</v>
      </c>
      <c r="L17" s="651" t="s">
        <v>10</v>
      </c>
      <c r="M17" s="639" t="s">
        <v>2519</v>
      </c>
      <c r="N17" s="656" t="str">
        <f t="shared" si="0"/>
        <v>東京都杉並区</v>
      </c>
      <c r="O17" s="658">
        <v>11.4</v>
      </c>
      <c r="P17" s="638">
        <v>11.1</v>
      </c>
      <c r="Q17" s="696">
        <v>10.9</v>
      </c>
      <c r="R17" s="648" t="s">
        <v>732</v>
      </c>
      <c r="S17" s="16">
        <v>0.55000000000000004</v>
      </c>
      <c r="T17" s="141"/>
      <c r="U17" s="141"/>
      <c r="V17" s="141"/>
      <c r="W17" s="1"/>
      <c r="X17" s="1"/>
    </row>
    <row r="18" spans="1:24" ht="14.4">
      <c r="A18" s="162" t="s">
        <v>151</v>
      </c>
      <c r="B18" s="621" t="s">
        <v>122</v>
      </c>
      <c r="C18" s="25">
        <v>0.13200000000000001</v>
      </c>
      <c r="E18" s="7" t="s">
        <v>733</v>
      </c>
      <c r="G18" s="7" t="s">
        <v>677</v>
      </c>
      <c r="H18" s="7" t="s">
        <v>734</v>
      </c>
      <c r="J18" s="11" t="s">
        <v>679</v>
      </c>
      <c r="K18" s="16">
        <v>0.2</v>
      </c>
      <c r="L18" s="651" t="s">
        <v>10</v>
      </c>
      <c r="M18" s="639" t="s">
        <v>2520</v>
      </c>
      <c r="N18" s="656" t="str">
        <f t="shared" si="0"/>
        <v>東京都豊島区</v>
      </c>
      <c r="O18" s="658">
        <v>11.4</v>
      </c>
      <c r="P18" s="638">
        <v>11.1</v>
      </c>
      <c r="Q18" s="696">
        <v>10.9</v>
      </c>
      <c r="R18" s="648" t="s">
        <v>735</v>
      </c>
      <c r="S18" s="16">
        <v>0.55000000000000004</v>
      </c>
      <c r="T18" s="141"/>
      <c r="U18" s="141"/>
      <c r="V18" s="141"/>
      <c r="W18" s="1"/>
      <c r="X18" s="1"/>
    </row>
    <row r="19" spans="1:24" ht="14.4">
      <c r="A19" s="162" t="s">
        <v>157</v>
      </c>
      <c r="B19" s="621" t="s">
        <v>128</v>
      </c>
      <c r="C19" s="25">
        <v>8.4000000000000005E-2</v>
      </c>
      <c r="E19" s="7" t="s">
        <v>736</v>
      </c>
      <c r="G19" s="7" t="s">
        <v>677</v>
      </c>
      <c r="H19" s="7" t="s">
        <v>737</v>
      </c>
      <c r="J19" s="11" t="s">
        <v>679</v>
      </c>
      <c r="K19" s="16">
        <v>0.2</v>
      </c>
      <c r="L19" s="651" t="s">
        <v>10</v>
      </c>
      <c r="M19" s="639" t="s">
        <v>2521</v>
      </c>
      <c r="N19" s="656" t="str">
        <f t="shared" si="0"/>
        <v>東京都北区</v>
      </c>
      <c r="O19" s="658">
        <v>11.4</v>
      </c>
      <c r="P19" s="638">
        <v>11.1</v>
      </c>
      <c r="Q19" s="696">
        <v>10.9</v>
      </c>
      <c r="R19" s="648" t="s">
        <v>738</v>
      </c>
      <c r="S19" s="16">
        <v>0.55000000000000004</v>
      </c>
      <c r="T19" s="141"/>
      <c r="U19" s="141"/>
      <c r="V19" s="141"/>
      <c r="W19" s="1"/>
      <c r="X19" s="1"/>
    </row>
    <row r="20" spans="1:24" ht="14.4">
      <c r="A20" s="162" t="s">
        <v>161</v>
      </c>
      <c r="B20" s="621" t="s">
        <v>132</v>
      </c>
      <c r="C20" s="25">
        <v>8.4000000000000005E-2</v>
      </c>
      <c r="E20" s="7" t="s">
        <v>739</v>
      </c>
      <c r="G20" s="7" t="s">
        <v>677</v>
      </c>
      <c r="H20" s="7" t="s">
        <v>740</v>
      </c>
      <c r="J20" s="11" t="s">
        <v>679</v>
      </c>
      <c r="K20" s="16">
        <v>0.2</v>
      </c>
      <c r="L20" s="651" t="s">
        <v>10</v>
      </c>
      <c r="M20" s="639" t="s">
        <v>2522</v>
      </c>
      <c r="N20" s="656" t="str">
        <f t="shared" si="0"/>
        <v>東京都荒川区</v>
      </c>
      <c r="O20" s="658">
        <v>11.4</v>
      </c>
      <c r="P20" s="638">
        <v>11.1</v>
      </c>
      <c r="Q20" s="696">
        <v>10.9</v>
      </c>
      <c r="R20" s="648" t="s">
        <v>741</v>
      </c>
      <c r="S20" s="16">
        <v>0.55000000000000004</v>
      </c>
      <c r="T20" s="141"/>
      <c r="U20" s="141"/>
      <c r="V20" s="141"/>
      <c r="W20" s="1"/>
      <c r="X20" s="1"/>
    </row>
    <row r="21" spans="1:24" ht="14.4">
      <c r="A21" s="162" t="s">
        <v>165</v>
      </c>
      <c r="B21" s="621" t="s">
        <v>136</v>
      </c>
      <c r="C21" s="25">
        <v>8.4000000000000005E-2</v>
      </c>
      <c r="E21" s="7" t="s">
        <v>742</v>
      </c>
      <c r="G21" s="7" t="s">
        <v>677</v>
      </c>
      <c r="H21" s="7" t="s">
        <v>743</v>
      </c>
      <c r="J21" s="11" t="s">
        <v>679</v>
      </c>
      <c r="K21" s="16">
        <v>0.2</v>
      </c>
      <c r="L21" s="651" t="s">
        <v>10</v>
      </c>
      <c r="M21" s="639" t="s">
        <v>2523</v>
      </c>
      <c r="N21" s="656" t="str">
        <f t="shared" si="0"/>
        <v>東京都板橋区</v>
      </c>
      <c r="O21" s="658">
        <v>11.4</v>
      </c>
      <c r="P21" s="638">
        <v>11.1</v>
      </c>
      <c r="Q21" s="696">
        <v>10.9</v>
      </c>
      <c r="R21" s="648" t="s">
        <v>744</v>
      </c>
      <c r="S21" s="16">
        <v>0.55000000000000004</v>
      </c>
      <c r="T21" s="141"/>
      <c r="U21" s="141"/>
      <c r="V21" s="141"/>
      <c r="W21" s="1"/>
      <c r="X21" s="1"/>
    </row>
    <row r="22" spans="1:24" ht="14.4">
      <c r="A22" s="162" t="s">
        <v>169</v>
      </c>
      <c r="B22" s="621" t="s">
        <v>140</v>
      </c>
      <c r="C22" s="25">
        <v>8.4000000000000005E-2</v>
      </c>
      <c r="E22" s="7" t="s">
        <v>745</v>
      </c>
      <c r="G22" s="7" t="s">
        <v>677</v>
      </c>
      <c r="H22" s="7" t="s">
        <v>746</v>
      </c>
      <c r="J22" s="11" t="s">
        <v>679</v>
      </c>
      <c r="K22" s="16">
        <v>0.2</v>
      </c>
      <c r="L22" s="651" t="s">
        <v>10</v>
      </c>
      <c r="M22" s="639" t="s">
        <v>2524</v>
      </c>
      <c r="N22" s="656" t="str">
        <f t="shared" si="0"/>
        <v>東京都練馬区</v>
      </c>
      <c r="O22" s="658">
        <v>11.4</v>
      </c>
      <c r="P22" s="638">
        <v>11.1</v>
      </c>
      <c r="Q22" s="696">
        <v>10.9</v>
      </c>
      <c r="R22" s="648" t="s">
        <v>747</v>
      </c>
      <c r="S22" s="16">
        <v>0.55000000000000004</v>
      </c>
      <c r="T22" s="141"/>
      <c r="U22" s="1"/>
      <c r="V22" s="1"/>
      <c r="W22" s="1"/>
      <c r="X22" s="1"/>
    </row>
    <row r="23" spans="1:24" ht="14.4">
      <c r="A23" s="162" t="s">
        <v>175</v>
      </c>
      <c r="B23" s="621" t="s">
        <v>145</v>
      </c>
      <c r="C23" s="25">
        <v>8.4000000000000005E-2</v>
      </c>
      <c r="E23" s="7" t="s">
        <v>748</v>
      </c>
      <c r="G23" s="7" t="s">
        <v>677</v>
      </c>
      <c r="H23" s="7" t="s">
        <v>749</v>
      </c>
      <c r="J23" s="11" t="s">
        <v>679</v>
      </c>
      <c r="K23" s="16">
        <v>0.2</v>
      </c>
      <c r="L23" s="651" t="s">
        <v>10</v>
      </c>
      <c r="M23" s="639" t="s">
        <v>2525</v>
      </c>
      <c r="N23" s="656" t="str">
        <f t="shared" si="0"/>
        <v>東京都足立区</v>
      </c>
      <c r="O23" s="658">
        <v>11.4</v>
      </c>
      <c r="P23" s="638">
        <v>11.1</v>
      </c>
      <c r="Q23" s="696">
        <v>10.9</v>
      </c>
      <c r="R23" s="648" t="s">
        <v>750</v>
      </c>
      <c r="S23" s="16">
        <v>0.55000000000000004</v>
      </c>
      <c r="T23" s="141"/>
      <c r="U23" s="1"/>
      <c r="V23" s="1"/>
      <c r="W23" s="1"/>
      <c r="X23" s="1"/>
    </row>
    <row r="24" spans="1:24" ht="14.4">
      <c r="A24" s="162" t="s">
        <v>179</v>
      </c>
      <c r="B24" s="621" t="s">
        <v>149</v>
      </c>
      <c r="C24" s="25">
        <v>8.4000000000000005E-2</v>
      </c>
      <c r="E24" s="7" t="s">
        <v>751</v>
      </c>
      <c r="G24" s="7" t="s">
        <v>677</v>
      </c>
      <c r="H24" s="7" t="s">
        <v>752</v>
      </c>
      <c r="J24" s="11" t="s">
        <v>679</v>
      </c>
      <c r="K24" s="16">
        <v>0.2</v>
      </c>
      <c r="L24" s="651" t="s">
        <v>10</v>
      </c>
      <c r="M24" s="639" t="s">
        <v>2526</v>
      </c>
      <c r="N24" s="656" t="str">
        <f t="shared" si="0"/>
        <v>東京都葛飾区</v>
      </c>
      <c r="O24" s="658">
        <v>11.4</v>
      </c>
      <c r="P24" s="638">
        <v>11.1</v>
      </c>
      <c r="Q24" s="696">
        <v>10.9</v>
      </c>
      <c r="R24" s="648"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2" t="s">
        <v>10</v>
      </c>
      <c r="M25" s="642" t="s">
        <v>2527</v>
      </c>
      <c r="N25" s="680" t="str">
        <f t="shared" si="0"/>
        <v>東京都江戸川区</v>
      </c>
      <c r="O25" s="681">
        <v>11.4</v>
      </c>
      <c r="P25" s="682">
        <v>11.1</v>
      </c>
      <c r="Q25" s="697">
        <v>10.9</v>
      </c>
      <c r="R25" s="648" t="s">
        <v>756</v>
      </c>
      <c r="S25" s="16">
        <v>0.45</v>
      </c>
      <c r="T25" s="141"/>
      <c r="U25" s="1"/>
      <c r="V25" s="1"/>
      <c r="W25" s="1"/>
      <c r="X25" s="1"/>
    </row>
    <row r="26" spans="1:24" ht="14.4">
      <c r="A26" s="162" t="s">
        <v>189</v>
      </c>
      <c r="B26" s="621" t="s">
        <v>159</v>
      </c>
      <c r="C26" s="25">
        <v>0.113</v>
      </c>
      <c r="E26" s="7" t="s">
        <v>757</v>
      </c>
      <c r="G26" s="7" t="s">
        <v>677</v>
      </c>
      <c r="H26" s="7" t="s">
        <v>758</v>
      </c>
      <c r="J26" s="634" t="s">
        <v>759</v>
      </c>
      <c r="K26" s="663">
        <v>0.16</v>
      </c>
      <c r="L26" s="660" t="s">
        <v>10</v>
      </c>
      <c r="M26" s="640" t="s">
        <v>1446</v>
      </c>
      <c r="N26" s="676" t="str">
        <f t="shared" si="0"/>
        <v>東京都調布市</v>
      </c>
      <c r="O26" s="636">
        <v>11.12</v>
      </c>
      <c r="P26" s="640">
        <v>10.88</v>
      </c>
      <c r="Q26" s="671">
        <v>10.72</v>
      </c>
      <c r="R26" s="648" t="s">
        <v>760</v>
      </c>
      <c r="S26" s="16">
        <v>0.45</v>
      </c>
      <c r="T26" s="141"/>
      <c r="U26" s="1"/>
      <c r="V26" s="1"/>
      <c r="W26" s="1"/>
      <c r="X26" s="1"/>
    </row>
    <row r="27" spans="1:24" ht="14.4">
      <c r="A27" s="162" t="s">
        <v>194</v>
      </c>
      <c r="B27" s="621" t="s">
        <v>163</v>
      </c>
      <c r="C27" s="25">
        <v>0.113</v>
      </c>
      <c r="E27" s="7" t="s">
        <v>761</v>
      </c>
      <c r="G27" s="7" t="s">
        <v>677</v>
      </c>
      <c r="H27" s="7" t="s">
        <v>762</v>
      </c>
      <c r="J27" s="11" t="s">
        <v>759</v>
      </c>
      <c r="K27" s="16">
        <v>0.16</v>
      </c>
      <c r="L27" s="651" t="s">
        <v>10</v>
      </c>
      <c r="M27" s="639" t="s">
        <v>2528</v>
      </c>
      <c r="N27" s="672" t="str">
        <f t="shared" si="0"/>
        <v>東京都町田市</v>
      </c>
      <c r="O27" s="637">
        <v>11.12</v>
      </c>
      <c r="P27" s="639">
        <v>10.88</v>
      </c>
      <c r="Q27" s="676">
        <v>10.72</v>
      </c>
      <c r="R27" s="648" t="s">
        <v>763</v>
      </c>
      <c r="S27" s="16">
        <v>0.45</v>
      </c>
      <c r="T27" s="141"/>
      <c r="U27" s="1"/>
      <c r="V27" s="1"/>
      <c r="W27" s="1"/>
      <c r="X27" s="1"/>
    </row>
    <row r="28" spans="1:24" ht="14.4">
      <c r="A28" s="162" t="s">
        <v>198</v>
      </c>
      <c r="B28" s="621" t="s">
        <v>167</v>
      </c>
      <c r="C28" s="25">
        <v>0.113</v>
      </c>
      <c r="E28" s="7" t="s">
        <v>764</v>
      </c>
      <c r="G28" s="7" t="s">
        <v>677</v>
      </c>
      <c r="H28" s="7" t="s">
        <v>765</v>
      </c>
      <c r="J28" s="11" t="s">
        <v>759</v>
      </c>
      <c r="K28" s="16">
        <v>0.16</v>
      </c>
      <c r="L28" s="651" t="s">
        <v>10</v>
      </c>
      <c r="M28" s="639" t="s">
        <v>2529</v>
      </c>
      <c r="N28" s="672" t="str">
        <f t="shared" si="0"/>
        <v>東京都狛江市</v>
      </c>
      <c r="O28" s="637">
        <v>11.12</v>
      </c>
      <c r="P28" s="639">
        <v>10.88</v>
      </c>
      <c r="Q28" s="672">
        <v>10.72</v>
      </c>
      <c r="R28" s="648" t="s">
        <v>766</v>
      </c>
      <c r="S28" s="16">
        <v>0.45</v>
      </c>
      <c r="T28" s="141"/>
      <c r="U28" s="1"/>
      <c r="V28" s="1"/>
      <c r="W28" s="1"/>
      <c r="X28" s="1"/>
    </row>
    <row r="29" spans="1:24" ht="14.4">
      <c r="A29" s="162" t="s">
        <v>204</v>
      </c>
      <c r="B29" s="621" t="s">
        <v>767</v>
      </c>
      <c r="C29" s="25">
        <v>8.3000000000000004E-2</v>
      </c>
      <c r="D29" s="121"/>
      <c r="E29" s="7" t="s">
        <v>768</v>
      </c>
      <c r="G29" s="7" t="s">
        <v>677</v>
      </c>
      <c r="H29" s="7" t="s">
        <v>769</v>
      </c>
      <c r="J29" s="11" t="s">
        <v>759</v>
      </c>
      <c r="K29" s="16">
        <v>0.16</v>
      </c>
      <c r="L29" s="651" t="s">
        <v>10</v>
      </c>
      <c r="M29" s="639" t="s">
        <v>2530</v>
      </c>
      <c r="N29" s="672" t="str">
        <f t="shared" si="0"/>
        <v>東京都多摩市</v>
      </c>
      <c r="O29" s="637">
        <v>11.12</v>
      </c>
      <c r="P29" s="639">
        <v>10.88</v>
      </c>
      <c r="Q29" s="672">
        <v>10.72</v>
      </c>
      <c r="R29" s="648" t="s">
        <v>770</v>
      </c>
      <c r="S29" s="16">
        <v>0.45</v>
      </c>
      <c r="T29" s="141"/>
      <c r="U29" s="1"/>
      <c r="V29" s="1"/>
      <c r="W29" s="1"/>
      <c r="X29" s="1"/>
    </row>
    <row r="30" spans="1:24" ht="14.4">
      <c r="A30" s="162" t="s">
        <v>208</v>
      </c>
      <c r="B30" s="621" t="s">
        <v>771</v>
      </c>
      <c r="C30" s="25">
        <v>8.3000000000000004E-2</v>
      </c>
      <c r="D30" s="120"/>
      <c r="E30" s="7" t="s">
        <v>772</v>
      </c>
      <c r="G30" s="7" t="s">
        <v>677</v>
      </c>
      <c r="H30" s="7" t="s">
        <v>773</v>
      </c>
      <c r="J30" s="11" t="s">
        <v>759</v>
      </c>
      <c r="K30" s="16">
        <v>0.16</v>
      </c>
      <c r="L30" s="651" t="s">
        <v>2627</v>
      </c>
      <c r="M30" s="639" t="s">
        <v>2531</v>
      </c>
      <c r="N30" s="672" t="str">
        <f t="shared" si="0"/>
        <v>神奈川県横浜市</v>
      </c>
      <c r="O30" s="637">
        <v>11.12</v>
      </c>
      <c r="P30" s="639">
        <v>10.88</v>
      </c>
      <c r="Q30" s="672">
        <v>10.72</v>
      </c>
      <c r="R30" s="648" t="s">
        <v>774</v>
      </c>
      <c r="S30" s="16">
        <v>0.45</v>
      </c>
      <c r="T30" s="141"/>
      <c r="U30" s="1"/>
      <c r="V30" s="1"/>
      <c r="W30" s="1"/>
      <c r="X30" s="1"/>
    </row>
    <row r="31" spans="1:24" ht="14.4">
      <c r="A31" s="162" t="s">
        <v>171</v>
      </c>
      <c r="B31" s="621" t="s">
        <v>172</v>
      </c>
      <c r="C31" s="25">
        <v>8.3000000000000004E-2</v>
      </c>
      <c r="D31" s="120"/>
      <c r="E31" s="7" t="s">
        <v>775</v>
      </c>
      <c r="G31" s="7" t="s">
        <v>677</v>
      </c>
      <c r="H31" s="7" t="s">
        <v>776</v>
      </c>
      <c r="J31" s="11" t="s">
        <v>759</v>
      </c>
      <c r="K31" s="16">
        <v>0.16</v>
      </c>
      <c r="L31" s="651" t="s">
        <v>2627</v>
      </c>
      <c r="M31" s="639" t="s">
        <v>2532</v>
      </c>
      <c r="N31" s="672" t="str">
        <f t="shared" si="0"/>
        <v>神奈川県川崎市</v>
      </c>
      <c r="O31" s="637">
        <v>11.12</v>
      </c>
      <c r="P31" s="639">
        <v>10.88</v>
      </c>
      <c r="Q31" s="672">
        <v>10.72</v>
      </c>
      <c r="R31" s="648"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5" t="s">
        <v>2628</v>
      </c>
      <c r="M32" s="664" t="s">
        <v>2533</v>
      </c>
      <c r="N32" s="683" t="str">
        <f t="shared" si="0"/>
        <v>大阪府大阪市</v>
      </c>
      <c r="O32" s="665">
        <v>11.12</v>
      </c>
      <c r="P32" s="664">
        <v>10.88</v>
      </c>
      <c r="Q32" s="674">
        <v>10.72</v>
      </c>
      <c r="R32" s="648" t="s">
        <v>781</v>
      </c>
      <c r="S32" s="16">
        <v>0.55000000000000004</v>
      </c>
      <c r="T32" s="141"/>
      <c r="U32" s="1"/>
      <c r="V32" s="1"/>
      <c r="W32" s="1"/>
      <c r="X32" s="1"/>
    </row>
    <row r="33" spans="1:24" ht="14.4">
      <c r="A33" s="162" t="s">
        <v>221</v>
      </c>
      <c r="B33" s="621" t="s">
        <v>782</v>
      </c>
      <c r="C33" s="25">
        <v>4.2999999999999997E-2</v>
      </c>
      <c r="D33" s="120"/>
      <c r="E33" s="7" t="s">
        <v>783</v>
      </c>
      <c r="G33" s="7" t="s">
        <v>677</v>
      </c>
      <c r="H33" s="7" t="s">
        <v>784</v>
      </c>
      <c r="J33" s="13" t="s">
        <v>780</v>
      </c>
      <c r="K33" s="142">
        <v>0.15</v>
      </c>
      <c r="L33" s="650" t="s">
        <v>2629</v>
      </c>
      <c r="M33" s="670" t="s">
        <v>1300</v>
      </c>
      <c r="N33" s="677" t="str">
        <f t="shared" si="0"/>
        <v>埼玉県さいたま市</v>
      </c>
      <c r="O33" s="684">
        <v>11.05</v>
      </c>
      <c r="P33" s="670">
        <v>10.83</v>
      </c>
      <c r="Q33" s="671">
        <v>10.68</v>
      </c>
      <c r="R33" s="648" t="s">
        <v>785</v>
      </c>
      <c r="S33" s="16">
        <v>0.45</v>
      </c>
      <c r="T33" s="141"/>
      <c r="U33" s="1"/>
      <c r="V33" s="1"/>
      <c r="W33" s="1"/>
      <c r="X33" s="1"/>
    </row>
    <row r="34" spans="1:24" ht="14.4">
      <c r="A34" s="162" t="s">
        <v>225</v>
      </c>
      <c r="B34" s="621" t="s">
        <v>182</v>
      </c>
      <c r="C34" s="25">
        <v>4.2999999999999997E-2</v>
      </c>
      <c r="D34" s="120"/>
      <c r="E34" s="7" t="s">
        <v>786</v>
      </c>
      <c r="G34" s="7" t="s">
        <v>677</v>
      </c>
      <c r="H34" s="7" t="s">
        <v>787</v>
      </c>
      <c r="J34" s="11" t="s">
        <v>780</v>
      </c>
      <c r="K34" s="16">
        <v>0.15</v>
      </c>
      <c r="L34" s="651" t="s">
        <v>2630</v>
      </c>
      <c r="M34" s="639" t="s">
        <v>1362</v>
      </c>
      <c r="N34" s="656" t="str">
        <f t="shared" si="0"/>
        <v>千葉県千葉市</v>
      </c>
      <c r="O34" s="637">
        <v>11.05</v>
      </c>
      <c r="P34" s="639">
        <v>10.83</v>
      </c>
      <c r="Q34" s="672">
        <v>10.68</v>
      </c>
      <c r="R34" s="648" t="s">
        <v>788</v>
      </c>
      <c r="S34" s="16">
        <v>0.45</v>
      </c>
      <c r="T34" s="141"/>
      <c r="U34" s="1"/>
      <c r="V34" s="1"/>
      <c r="W34" s="1"/>
      <c r="X34" s="1"/>
    </row>
    <row r="35" spans="1:24" ht="14.4">
      <c r="A35" s="162" t="s">
        <v>227</v>
      </c>
      <c r="B35" s="621" t="s">
        <v>187</v>
      </c>
      <c r="C35" s="25">
        <v>4.2999999999999997E-2</v>
      </c>
      <c r="D35" s="120"/>
      <c r="E35" s="7" t="s">
        <v>789</v>
      </c>
      <c r="G35" s="7" t="s">
        <v>677</v>
      </c>
      <c r="H35" s="7" t="s">
        <v>790</v>
      </c>
      <c r="J35" s="11" t="s">
        <v>780</v>
      </c>
      <c r="K35" s="16">
        <v>0.15</v>
      </c>
      <c r="L35" s="651" t="s">
        <v>2630</v>
      </c>
      <c r="M35" s="639" t="s">
        <v>1386</v>
      </c>
      <c r="N35" s="656" t="str">
        <f t="shared" si="0"/>
        <v>千葉県浦安市</v>
      </c>
      <c r="O35" s="637">
        <v>11.05</v>
      </c>
      <c r="P35" s="639">
        <v>10.83</v>
      </c>
      <c r="Q35" s="672">
        <v>10.68</v>
      </c>
      <c r="R35" s="648" t="s">
        <v>791</v>
      </c>
      <c r="S35" s="16">
        <v>0.45</v>
      </c>
      <c r="T35" s="141"/>
      <c r="U35" s="1"/>
      <c r="V35" s="1"/>
      <c r="W35" s="1"/>
      <c r="X35" s="1"/>
    </row>
    <row r="36" spans="1:24" ht="14.4">
      <c r="A36" s="162" t="s">
        <v>191</v>
      </c>
      <c r="B36" s="621" t="s">
        <v>192</v>
      </c>
      <c r="C36" s="25">
        <v>2.7E-2</v>
      </c>
      <c r="D36" s="120"/>
      <c r="E36" s="7" t="s">
        <v>792</v>
      </c>
      <c r="G36" s="7" t="s">
        <v>677</v>
      </c>
      <c r="H36" s="7" t="s">
        <v>793</v>
      </c>
      <c r="J36" s="11" t="s">
        <v>780</v>
      </c>
      <c r="K36" s="16">
        <v>0.15</v>
      </c>
      <c r="L36" s="651" t="s">
        <v>10</v>
      </c>
      <c r="M36" s="639" t="s">
        <v>1439</v>
      </c>
      <c r="N36" s="656" t="str">
        <f t="shared" si="0"/>
        <v>東京都八王子市</v>
      </c>
      <c r="O36" s="637">
        <v>11.05</v>
      </c>
      <c r="P36" s="639">
        <v>10.83</v>
      </c>
      <c r="Q36" s="672">
        <v>10.68</v>
      </c>
      <c r="R36" s="648" t="s">
        <v>794</v>
      </c>
      <c r="S36" s="16">
        <v>0.45</v>
      </c>
      <c r="T36" s="141"/>
      <c r="U36" s="1"/>
      <c r="V36" s="1"/>
      <c r="W36" s="1"/>
      <c r="X36" s="1"/>
    </row>
    <row r="37" spans="1:24" ht="14.4">
      <c r="A37" s="162" t="s">
        <v>230</v>
      </c>
      <c r="B37" s="621" t="s">
        <v>196</v>
      </c>
      <c r="C37" s="25">
        <v>2.7E-2</v>
      </c>
      <c r="D37" s="120"/>
      <c r="E37" s="7" t="s">
        <v>795</v>
      </c>
      <c r="G37" s="7" t="s">
        <v>677</v>
      </c>
      <c r="H37" s="7" t="s">
        <v>796</v>
      </c>
      <c r="J37" s="11" t="s">
        <v>780</v>
      </c>
      <c r="K37" s="16">
        <v>0.15</v>
      </c>
      <c r="L37" s="651" t="s">
        <v>10</v>
      </c>
      <c r="M37" s="639" t="s">
        <v>1441</v>
      </c>
      <c r="N37" s="656" t="str">
        <f t="shared" si="0"/>
        <v>東京都武蔵野市</v>
      </c>
      <c r="O37" s="637">
        <v>11.05</v>
      </c>
      <c r="P37" s="639">
        <v>10.83</v>
      </c>
      <c r="Q37" s="672">
        <v>10.68</v>
      </c>
      <c r="R37" s="648" t="s">
        <v>797</v>
      </c>
      <c r="S37" s="16">
        <v>0.45</v>
      </c>
      <c r="T37" s="141"/>
      <c r="U37" s="1"/>
      <c r="V37" s="1"/>
      <c r="W37" s="1"/>
      <c r="X37" s="1"/>
    </row>
    <row r="38" spans="1:24" ht="14.4">
      <c r="A38" s="162" t="s">
        <v>232</v>
      </c>
      <c r="B38" s="621" t="s">
        <v>798</v>
      </c>
      <c r="C38" s="25">
        <v>2.7E-2</v>
      </c>
      <c r="D38" s="120"/>
      <c r="E38" s="7" t="s">
        <v>799</v>
      </c>
      <c r="G38" s="7" t="s">
        <v>677</v>
      </c>
      <c r="H38" s="7" t="s">
        <v>800</v>
      </c>
      <c r="J38" s="11" t="s">
        <v>780</v>
      </c>
      <c r="K38" s="16">
        <v>0.15</v>
      </c>
      <c r="L38" s="651" t="s">
        <v>10</v>
      </c>
      <c r="M38" s="639" t="s">
        <v>1442</v>
      </c>
      <c r="N38" s="656" t="str">
        <f t="shared" si="0"/>
        <v>東京都三鷹市</v>
      </c>
      <c r="O38" s="637">
        <v>11.05</v>
      </c>
      <c r="P38" s="639">
        <v>10.83</v>
      </c>
      <c r="Q38" s="672">
        <v>10.68</v>
      </c>
      <c r="R38" s="648" t="s">
        <v>801</v>
      </c>
      <c r="S38" s="16">
        <v>0.45</v>
      </c>
      <c r="T38" s="141"/>
      <c r="U38" s="1"/>
      <c r="V38" s="1"/>
      <c r="W38" s="1"/>
      <c r="X38" s="1"/>
    </row>
    <row r="39" spans="1:24" ht="14.4">
      <c r="A39" s="162" t="s">
        <v>234</v>
      </c>
      <c r="B39" s="621" t="s">
        <v>201</v>
      </c>
      <c r="C39" s="25">
        <v>2.7E-2</v>
      </c>
      <c r="D39" s="120"/>
      <c r="E39" s="7" t="s">
        <v>802</v>
      </c>
      <c r="G39" s="7" t="s">
        <v>677</v>
      </c>
      <c r="H39" s="7" t="s">
        <v>803</v>
      </c>
      <c r="J39" s="11" t="s">
        <v>780</v>
      </c>
      <c r="K39" s="16">
        <v>0.15</v>
      </c>
      <c r="L39" s="651" t="s">
        <v>10</v>
      </c>
      <c r="M39" s="639" t="s">
        <v>1443</v>
      </c>
      <c r="N39" s="656" t="str">
        <f t="shared" si="0"/>
        <v>東京都青梅市</v>
      </c>
      <c r="O39" s="637">
        <v>11.05</v>
      </c>
      <c r="P39" s="639">
        <v>10.83</v>
      </c>
      <c r="Q39" s="672">
        <v>10.68</v>
      </c>
      <c r="R39" s="649"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1" t="s">
        <v>10</v>
      </c>
      <c r="M40" s="639" t="s">
        <v>2634</v>
      </c>
      <c r="N40" s="656" t="str">
        <f t="shared" si="0"/>
        <v>東京都府中市</v>
      </c>
      <c r="O40" s="637">
        <v>11.05</v>
      </c>
      <c r="P40" s="639">
        <v>10.83</v>
      </c>
      <c r="Q40" s="672">
        <v>10.68</v>
      </c>
      <c r="R40" s="649" t="s">
        <v>807</v>
      </c>
      <c r="S40" s="18">
        <v>0.45</v>
      </c>
      <c r="T40" s="141"/>
      <c r="U40" s="1"/>
      <c r="V40" s="1"/>
      <c r="W40" s="1"/>
      <c r="X40" s="1"/>
    </row>
    <row r="41" spans="1:24" ht="14.4">
      <c r="A41" s="162" t="s">
        <v>238</v>
      </c>
      <c r="B41" s="621" t="s">
        <v>808</v>
      </c>
      <c r="C41" s="24">
        <v>0.105</v>
      </c>
      <c r="D41" s="120"/>
      <c r="E41" s="7" t="s">
        <v>809</v>
      </c>
      <c r="G41" s="7" t="s">
        <v>677</v>
      </c>
      <c r="H41" s="7" t="s">
        <v>810</v>
      </c>
      <c r="J41" s="11" t="s">
        <v>780</v>
      </c>
      <c r="K41" s="16">
        <v>0.15</v>
      </c>
      <c r="L41" s="651" t="s">
        <v>10</v>
      </c>
      <c r="M41" s="639" t="s">
        <v>1448</v>
      </c>
      <c r="N41" s="656" t="str">
        <f t="shared" si="0"/>
        <v>東京都小金井市</v>
      </c>
      <c r="O41" s="637">
        <v>11.05</v>
      </c>
      <c r="P41" s="639">
        <v>10.83</v>
      </c>
      <c r="Q41" s="672">
        <v>10.68</v>
      </c>
      <c r="R41" s="650" t="s">
        <v>238</v>
      </c>
      <c r="S41" s="644">
        <v>0.7</v>
      </c>
      <c r="T41" s="141"/>
      <c r="U41" s="1"/>
      <c r="V41" s="1"/>
      <c r="W41" s="1"/>
      <c r="X41" s="1"/>
    </row>
    <row r="42" spans="1:24" ht="14.4">
      <c r="A42" s="162" t="s">
        <v>240</v>
      </c>
      <c r="B42" s="621" t="s">
        <v>211</v>
      </c>
      <c r="C42" s="24">
        <v>0.105</v>
      </c>
      <c r="D42" s="120"/>
      <c r="E42" s="7" t="s">
        <v>811</v>
      </c>
      <c r="G42" s="7" t="s">
        <v>677</v>
      </c>
      <c r="H42" s="7" t="s">
        <v>812</v>
      </c>
      <c r="J42" s="11" t="s">
        <v>780</v>
      </c>
      <c r="K42" s="16">
        <v>0.15</v>
      </c>
      <c r="L42" s="651" t="s">
        <v>10</v>
      </c>
      <c r="M42" s="639" t="s">
        <v>1449</v>
      </c>
      <c r="N42" s="656" t="str">
        <f t="shared" si="0"/>
        <v>東京都小平市</v>
      </c>
      <c r="O42" s="637">
        <v>11.05</v>
      </c>
      <c r="P42" s="639">
        <v>10.83</v>
      </c>
      <c r="Q42" s="672">
        <v>10.68</v>
      </c>
      <c r="R42" s="651" t="s">
        <v>240</v>
      </c>
      <c r="S42" s="643">
        <v>0.7</v>
      </c>
      <c r="T42" s="141"/>
      <c r="U42" s="1"/>
      <c r="V42" s="1"/>
      <c r="W42" s="1"/>
      <c r="X42" s="1"/>
    </row>
    <row r="43" spans="1:24" ht="14.4">
      <c r="A43" s="162" t="s">
        <v>242</v>
      </c>
      <c r="B43" s="621" t="s">
        <v>214</v>
      </c>
      <c r="C43" s="24">
        <v>0.105</v>
      </c>
      <c r="D43" s="120"/>
      <c r="E43" s="7" t="s">
        <v>813</v>
      </c>
      <c r="G43" s="7" t="s">
        <v>677</v>
      </c>
      <c r="H43" s="7" t="s">
        <v>814</v>
      </c>
      <c r="J43" s="11" t="s">
        <v>780</v>
      </c>
      <c r="K43" s="16">
        <v>0.15</v>
      </c>
      <c r="L43" s="651" t="s">
        <v>10</v>
      </c>
      <c r="M43" s="639" t="s">
        <v>1450</v>
      </c>
      <c r="N43" s="656" t="str">
        <f t="shared" si="0"/>
        <v>東京都日野市</v>
      </c>
      <c r="O43" s="637">
        <v>11.05</v>
      </c>
      <c r="P43" s="639">
        <v>10.83</v>
      </c>
      <c r="Q43" s="672">
        <v>10.68</v>
      </c>
      <c r="R43" s="651" t="s">
        <v>242</v>
      </c>
      <c r="S43" s="643">
        <v>0.7</v>
      </c>
      <c r="T43" s="141"/>
      <c r="U43" s="1"/>
      <c r="V43" s="1"/>
      <c r="W43" s="1"/>
      <c r="X43" s="1"/>
    </row>
    <row r="44" spans="1:24" ht="14.4">
      <c r="A44" s="162" t="s">
        <v>244</v>
      </c>
      <c r="B44" s="621" t="s">
        <v>815</v>
      </c>
      <c r="C44" s="25">
        <v>6.4000000000000001E-2</v>
      </c>
      <c r="D44" s="120"/>
      <c r="E44" s="7" t="s">
        <v>816</v>
      </c>
      <c r="G44" s="7" t="s">
        <v>677</v>
      </c>
      <c r="H44" s="7" t="s">
        <v>817</v>
      </c>
      <c r="J44" s="11" t="s">
        <v>780</v>
      </c>
      <c r="K44" s="16">
        <v>0.15</v>
      </c>
      <c r="L44" s="651" t="s">
        <v>10</v>
      </c>
      <c r="M44" s="639" t="s">
        <v>2534</v>
      </c>
      <c r="N44" s="656" t="str">
        <f t="shared" si="0"/>
        <v>東京都東村山市</v>
      </c>
      <c r="O44" s="637">
        <v>11.05</v>
      </c>
      <c r="P44" s="639">
        <v>10.83</v>
      </c>
      <c r="Q44" s="672">
        <v>10.68</v>
      </c>
      <c r="R44" s="651" t="s">
        <v>244</v>
      </c>
      <c r="S44" s="18">
        <v>0.45</v>
      </c>
      <c r="T44" s="141"/>
      <c r="U44" s="1"/>
      <c r="V44" s="1"/>
      <c r="W44" s="1"/>
      <c r="X44" s="1"/>
    </row>
    <row r="45" spans="1:24" ht="14.4">
      <c r="A45" s="162" t="s">
        <v>246</v>
      </c>
      <c r="B45" s="621" t="s">
        <v>219</v>
      </c>
      <c r="C45" s="25">
        <v>6.4000000000000001E-2</v>
      </c>
      <c r="D45" s="120"/>
      <c r="E45" s="7" t="s">
        <v>818</v>
      </c>
      <c r="G45" s="7" t="s">
        <v>677</v>
      </c>
      <c r="H45" s="7" t="s">
        <v>819</v>
      </c>
      <c r="J45" s="11" t="s">
        <v>780</v>
      </c>
      <c r="K45" s="16">
        <v>0.15</v>
      </c>
      <c r="L45" s="651" t="s">
        <v>10</v>
      </c>
      <c r="M45" s="639" t="s">
        <v>1452</v>
      </c>
      <c r="N45" s="656" t="str">
        <f t="shared" si="0"/>
        <v>東京都国分寺市</v>
      </c>
      <c r="O45" s="637">
        <v>11.05</v>
      </c>
      <c r="P45" s="639">
        <v>10.83</v>
      </c>
      <c r="Q45" s="672">
        <v>10.68</v>
      </c>
      <c r="R45" s="651"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1" t="s">
        <v>10</v>
      </c>
      <c r="M46" s="639" t="s">
        <v>1453</v>
      </c>
      <c r="N46" s="656" t="str">
        <f t="shared" si="0"/>
        <v>東京都国立市</v>
      </c>
      <c r="O46" s="637">
        <v>11.05</v>
      </c>
      <c r="P46" s="639">
        <v>10.83</v>
      </c>
      <c r="Q46" s="672">
        <v>10.68</v>
      </c>
      <c r="R46" s="652" t="s">
        <v>248</v>
      </c>
      <c r="S46" s="645">
        <v>0.45</v>
      </c>
      <c r="T46" s="141"/>
      <c r="U46" s="1"/>
      <c r="V46" s="1"/>
      <c r="W46" s="1"/>
      <c r="X46" s="1"/>
    </row>
    <row r="47" spans="1:24">
      <c r="E47" s="7" t="s">
        <v>822</v>
      </c>
      <c r="G47" s="7" t="s">
        <v>677</v>
      </c>
      <c r="H47" s="7" t="s">
        <v>823</v>
      </c>
      <c r="J47" s="11" t="s">
        <v>780</v>
      </c>
      <c r="K47" s="16">
        <v>0.15</v>
      </c>
      <c r="L47" s="651" t="s">
        <v>10</v>
      </c>
      <c r="M47" s="639" t="s">
        <v>2535</v>
      </c>
      <c r="N47" s="656" t="str">
        <f t="shared" si="0"/>
        <v>東京都清瀬市</v>
      </c>
      <c r="O47" s="637">
        <v>11.05</v>
      </c>
      <c r="P47" s="639">
        <v>10.83</v>
      </c>
      <c r="Q47" s="672">
        <v>10.68</v>
      </c>
      <c r="T47" s="1"/>
      <c r="U47" s="1"/>
      <c r="V47" s="1"/>
      <c r="W47" s="1"/>
      <c r="X47" s="1"/>
    </row>
    <row r="48" spans="1:24">
      <c r="E48" s="7" t="s">
        <v>824</v>
      </c>
      <c r="G48" s="7" t="s">
        <v>677</v>
      </c>
      <c r="H48" s="7" t="s">
        <v>825</v>
      </c>
      <c r="J48" s="11" t="s">
        <v>780</v>
      </c>
      <c r="K48" s="16">
        <v>0.15</v>
      </c>
      <c r="L48" s="651" t="s">
        <v>10</v>
      </c>
      <c r="M48" s="639" t="s">
        <v>1458</v>
      </c>
      <c r="N48" s="656" t="str">
        <f t="shared" si="0"/>
        <v>東京都東久留米市</v>
      </c>
      <c r="O48" s="637">
        <v>11.05</v>
      </c>
      <c r="P48" s="639">
        <v>10.83</v>
      </c>
      <c r="Q48" s="672">
        <v>10.68</v>
      </c>
      <c r="T48" s="1"/>
      <c r="U48" s="1"/>
      <c r="V48" s="1"/>
      <c r="W48" s="1"/>
      <c r="X48" s="1"/>
    </row>
    <row r="49" spans="5:24" ht="13.8" thickBot="1">
      <c r="E49" s="8" t="s">
        <v>826</v>
      </c>
      <c r="G49" s="7" t="s">
        <v>677</v>
      </c>
      <c r="H49" s="7" t="s">
        <v>827</v>
      </c>
      <c r="J49" s="11" t="s">
        <v>780</v>
      </c>
      <c r="K49" s="16">
        <v>0.15</v>
      </c>
      <c r="L49" s="651" t="s">
        <v>10</v>
      </c>
      <c r="M49" s="639" t="s">
        <v>1461</v>
      </c>
      <c r="N49" s="656" t="str">
        <f t="shared" si="0"/>
        <v>東京都稲城市</v>
      </c>
      <c r="O49" s="637">
        <v>11.05</v>
      </c>
      <c r="P49" s="639">
        <v>10.83</v>
      </c>
      <c r="Q49" s="672">
        <v>10.68</v>
      </c>
      <c r="T49" s="1"/>
      <c r="U49" s="1"/>
      <c r="V49" s="1"/>
      <c r="W49" s="1"/>
      <c r="X49" s="1"/>
    </row>
    <row r="50" spans="5:24">
      <c r="E50" s="2"/>
      <c r="G50" s="7" t="s">
        <v>677</v>
      </c>
      <c r="H50" s="7" t="s">
        <v>828</v>
      </c>
      <c r="J50" s="11" t="s">
        <v>780</v>
      </c>
      <c r="K50" s="16">
        <v>0.15</v>
      </c>
      <c r="L50" s="651" t="s">
        <v>10</v>
      </c>
      <c r="M50" s="639" t="s">
        <v>1464</v>
      </c>
      <c r="N50" s="656" t="str">
        <f t="shared" si="0"/>
        <v>東京都西東京市</v>
      </c>
      <c r="O50" s="637">
        <v>11.05</v>
      </c>
      <c r="P50" s="639">
        <v>10.83</v>
      </c>
      <c r="Q50" s="672">
        <v>10.68</v>
      </c>
      <c r="T50" s="1"/>
      <c r="U50" s="1"/>
      <c r="V50" s="1"/>
      <c r="W50" s="1"/>
      <c r="X50" s="1"/>
    </row>
    <row r="51" spans="5:24">
      <c r="E51" s="2"/>
      <c r="G51" s="7" t="s">
        <v>677</v>
      </c>
      <c r="H51" s="7" t="s">
        <v>829</v>
      </c>
      <c r="J51" s="11" t="s">
        <v>780</v>
      </c>
      <c r="K51" s="16">
        <v>0.15</v>
      </c>
      <c r="L51" s="651" t="s">
        <v>2627</v>
      </c>
      <c r="M51" s="639" t="s">
        <v>1483</v>
      </c>
      <c r="N51" s="656" t="str">
        <f t="shared" si="0"/>
        <v>神奈川県鎌倉市</v>
      </c>
      <c r="O51" s="637">
        <v>11.05</v>
      </c>
      <c r="P51" s="639">
        <v>10.83</v>
      </c>
      <c r="Q51" s="672">
        <v>10.68</v>
      </c>
      <c r="T51" s="1"/>
      <c r="U51" s="1"/>
      <c r="V51" s="1"/>
      <c r="W51" s="1"/>
      <c r="X51" s="1"/>
    </row>
    <row r="52" spans="5:24">
      <c r="E52" s="2"/>
      <c r="G52" s="7" t="s">
        <v>677</v>
      </c>
      <c r="H52" s="7" t="s">
        <v>830</v>
      </c>
      <c r="J52" s="11" t="s">
        <v>780</v>
      </c>
      <c r="K52" s="16">
        <v>0.15</v>
      </c>
      <c r="L52" s="651" t="s">
        <v>2627</v>
      </c>
      <c r="M52" s="639" t="s">
        <v>1490</v>
      </c>
      <c r="N52" s="656" t="str">
        <f t="shared" si="0"/>
        <v>神奈川県厚木市</v>
      </c>
      <c r="O52" s="637">
        <v>11.05</v>
      </c>
      <c r="P52" s="639">
        <v>10.83</v>
      </c>
      <c r="Q52" s="672">
        <v>10.68</v>
      </c>
      <c r="T52" s="1"/>
      <c r="U52" s="1"/>
      <c r="V52" s="1"/>
      <c r="W52" s="1"/>
      <c r="X52" s="1"/>
    </row>
    <row r="53" spans="5:24">
      <c r="E53" s="2"/>
      <c r="G53" s="7" t="s">
        <v>677</v>
      </c>
      <c r="H53" s="7" t="s">
        <v>831</v>
      </c>
      <c r="J53" s="11" t="s">
        <v>780</v>
      </c>
      <c r="K53" s="16">
        <v>0.15</v>
      </c>
      <c r="L53" s="651" t="s">
        <v>2631</v>
      </c>
      <c r="M53" s="639" t="s">
        <v>1764</v>
      </c>
      <c r="N53" s="656" t="str">
        <f t="shared" si="0"/>
        <v>愛知県名古屋市</v>
      </c>
      <c r="O53" s="637">
        <v>11.05</v>
      </c>
      <c r="P53" s="639">
        <v>10.83</v>
      </c>
      <c r="Q53" s="672">
        <v>10.68</v>
      </c>
      <c r="T53" s="1"/>
      <c r="U53" s="1"/>
      <c r="V53" s="1"/>
      <c r="W53" s="1"/>
      <c r="X53" s="1"/>
    </row>
    <row r="54" spans="5:24">
      <c r="E54" s="2"/>
      <c r="G54" s="7" t="s">
        <v>677</v>
      </c>
      <c r="H54" s="7" t="s">
        <v>832</v>
      </c>
      <c r="J54" s="11" t="s">
        <v>780</v>
      </c>
      <c r="K54" s="16">
        <v>0.15</v>
      </c>
      <c r="L54" s="651" t="s">
        <v>2631</v>
      </c>
      <c r="M54" s="639" t="s">
        <v>1774</v>
      </c>
      <c r="N54" s="656" t="str">
        <f t="shared" si="0"/>
        <v>愛知県刈谷市</v>
      </c>
      <c r="O54" s="637">
        <v>11.05</v>
      </c>
      <c r="P54" s="639">
        <v>10.83</v>
      </c>
      <c r="Q54" s="672">
        <v>10.68</v>
      </c>
      <c r="T54" s="1"/>
      <c r="U54" s="1"/>
      <c r="V54" s="1"/>
      <c r="W54" s="1"/>
      <c r="X54" s="1"/>
    </row>
    <row r="55" spans="5:24">
      <c r="E55" s="2"/>
      <c r="G55" s="7" t="s">
        <v>677</v>
      </c>
      <c r="H55" s="7" t="s">
        <v>833</v>
      </c>
      <c r="J55" s="11" t="s">
        <v>780</v>
      </c>
      <c r="K55" s="16">
        <v>0.15</v>
      </c>
      <c r="L55" s="651" t="s">
        <v>2631</v>
      </c>
      <c r="M55" s="639" t="s">
        <v>1775</v>
      </c>
      <c r="N55" s="656" t="str">
        <f t="shared" si="0"/>
        <v>愛知県豊田市</v>
      </c>
      <c r="O55" s="637">
        <v>11.05</v>
      </c>
      <c r="P55" s="639">
        <v>10.83</v>
      </c>
      <c r="Q55" s="672">
        <v>10.68</v>
      </c>
      <c r="T55" s="1"/>
      <c r="U55" s="1"/>
      <c r="V55" s="1"/>
      <c r="W55" s="1"/>
      <c r="X55" s="1"/>
    </row>
    <row r="56" spans="5:24">
      <c r="E56" s="2"/>
      <c r="G56" s="7" t="s">
        <v>677</v>
      </c>
      <c r="H56" s="7" t="s">
        <v>834</v>
      </c>
      <c r="J56" s="11" t="s">
        <v>780</v>
      </c>
      <c r="K56" s="16">
        <v>0.15</v>
      </c>
      <c r="L56" s="651" t="s">
        <v>2628</v>
      </c>
      <c r="M56" s="639" t="s">
        <v>1898</v>
      </c>
      <c r="N56" s="656" t="str">
        <f t="shared" si="0"/>
        <v>大阪府守口市</v>
      </c>
      <c r="O56" s="637">
        <v>11.05</v>
      </c>
      <c r="P56" s="639">
        <v>10.83</v>
      </c>
      <c r="Q56" s="672">
        <v>10.68</v>
      </c>
      <c r="T56" s="1"/>
      <c r="U56" s="1"/>
      <c r="V56" s="1"/>
      <c r="W56" s="1"/>
      <c r="X56" s="1"/>
    </row>
    <row r="57" spans="5:24">
      <c r="E57" s="2"/>
      <c r="G57" s="7" t="s">
        <v>677</v>
      </c>
      <c r="H57" s="7" t="s">
        <v>835</v>
      </c>
      <c r="J57" s="11" t="s">
        <v>780</v>
      </c>
      <c r="K57" s="16">
        <v>0.15</v>
      </c>
      <c r="L57" s="651" t="s">
        <v>2628</v>
      </c>
      <c r="M57" s="639" t="s">
        <v>1907</v>
      </c>
      <c r="N57" s="656" t="str">
        <f t="shared" si="0"/>
        <v>大阪府大東市</v>
      </c>
      <c r="O57" s="637">
        <v>11.05</v>
      </c>
      <c r="P57" s="639">
        <v>10.83</v>
      </c>
      <c r="Q57" s="672">
        <v>10.68</v>
      </c>
      <c r="T57" s="1"/>
      <c r="U57" s="1"/>
      <c r="V57" s="1"/>
      <c r="W57" s="1"/>
      <c r="X57" s="1"/>
    </row>
    <row r="58" spans="5:24">
      <c r="E58" s="2"/>
      <c r="G58" s="7" t="s">
        <v>677</v>
      </c>
      <c r="H58" s="7" t="s">
        <v>836</v>
      </c>
      <c r="J58" s="11" t="s">
        <v>780</v>
      </c>
      <c r="K58" s="16">
        <v>0.15</v>
      </c>
      <c r="L58" s="651" t="s">
        <v>2628</v>
      </c>
      <c r="M58" s="639" t="s">
        <v>1912</v>
      </c>
      <c r="N58" s="656" t="str">
        <f t="shared" si="0"/>
        <v>大阪府門真市</v>
      </c>
      <c r="O58" s="637">
        <v>11.05</v>
      </c>
      <c r="P58" s="639">
        <v>10.83</v>
      </c>
      <c r="Q58" s="672">
        <v>10.68</v>
      </c>
      <c r="T58" s="1"/>
      <c r="U58" s="1"/>
      <c r="V58" s="1"/>
      <c r="W58" s="1"/>
      <c r="X58" s="1"/>
    </row>
    <row r="59" spans="5:24">
      <c r="E59" s="2"/>
      <c r="G59" s="7" t="s">
        <v>677</v>
      </c>
      <c r="H59" s="7" t="s">
        <v>837</v>
      </c>
      <c r="J59" s="11" t="s">
        <v>780</v>
      </c>
      <c r="K59" s="16">
        <v>0.15</v>
      </c>
      <c r="L59" s="651" t="s">
        <v>2632</v>
      </c>
      <c r="M59" s="639" t="s">
        <v>1936</v>
      </c>
      <c r="N59" s="656" t="str">
        <f t="shared" si="0"/>
        <v>兵庫県西宮市</v>
      </c>
      <c r="O59" s="637">
        <v>11.05</v>
      </c>
      <c r="P59" s="639">
        <v>10.83</v>
      </c>
      <c r="Q59" s="672">
        <v>10.68</v>
      </c>
      <c r="T59" s="1"/>
      <c r="U59" s="1"/>
      <c r="V59" s="1"/>
      <c r="W59" s="1"/>
      <c r="X59" s="1"/>
    </row>
    <row r="60" spans="5:24">
      <c r="E60" s="2"/>
      <c r="G60" s="7" t="s">
        <v>677</v>
      </c>
      <c r="H60" s="7" t="s">
        <v>839</v>
      </c>
      <c r="J60" s="11" t="s">
        <v>780</v>
      </c>
      <c r="K60" s="16">
        <v>0.15</v>
      </c>
      <c r="L60" s="651" t="s">
        <v>2632</v>
      </c>
      <c r="M60" s="639" t="s">
        <v>1938</v>
      </c>
      <c r="N60" s="656" t="str">
        <f t="shared" si="0"/>
        <v>兵庫県芦屋市</v>
      </c>
      <c r="O60" s="637">
        <v>11.05</v>
      </c>
      <c r="P60" s="639">
        <v>10.83</v>
      </c>
      <c r="Q60" s="672">
        <v>10.68</v>
      </c>
      <c r="T60" s="1"/>
      <c r="U60" s="1"/>
      <c r="V60" s="1"/>
      <c r="W60" s="1"/>
      <c r="X60" s="1"/>
    </row>
    <row r="61" spans="5:24" ht="13.8" thickBot="1">
      <c r="E61" s="2"/>
      <c r="G61" s="7" t="s">
        <v>677</v>
      </c>
      <c r="H61" s="7" t="s">
        <v>840</v>
      </c>
      <c r="J61" s="12" t="s">
        <v>780</v>
      </c>
      <c r="K61" s="645">
        <v>0.15</v>
      </c>
      <c r="L61" s="652" t="s">
        <v>2632</v>
      </c>
      <c r="M61" s="642" t="s">
        <v>1945</v>
      </c>
      <c r="N61" s="680" t="str">
        <f t="shared" si="0"/>
        <v>兵庫県宝塚市</v>
      </c>
      <c r="O61" s="641">
        <v>11.05</v>
      </c>
      <c r="P61" s="642">
        <v>10.83</v>
      </c>
      <c r="Q61" s="674">
        <v>10.68</v>
      </c>
      <c r="T61" s="1"/>
      <c r="U61" s="1"/>
      <c r="V61" s="1"/>
      <c r="W61" s="1"/>
      <c r="X61" s="1"/>
    </row>
    <row r="62" spans="5:24">
      <c r="E62" s="2"/>
      <c r="G62" s="7" t="s">
        <v>677</v>
      </c>
      <c r="H62" s="7" t="s">
        <v>841</v>
      </c>
      <c r="J62" s="13" t="s">
        <v>838</v>
      </c>
      <c r="K62" s="142">
        <v>0.12</v>
      </c>
      <c r="L62" s="669" t="s">
        <v>710</v>
      </c>
      <c r="M62" s="670" t="s">
        <v>1210</v>
      </c>
      <c r="N62" s="671" t="str">
        <f t="shared" si="0"/>
        <v>茨城県牛久市</v>
      </c>
      <c r="O62" s="684">
        <v>10.84</v>
      </c>
      <c r="P62" s="670">
        <v>10.66</v>
      </c>
      <c r="Q62" s="671">
        <v>10.54</v>
      </c>
      <c r="T62" s="1"/>
      <c r="U62" s="1"/>
      <c r="V62" s="1"/>
      <c r="W62" s="1"/>
      <c r="X62" s="1"/>
    </row>
    <row r="63" spans="5:24">
      <c r="E63" s="2"/>
      <c r="G63" s="7" t="s">
        <v>677</v>
      </c>
      <c r="H63" s="7" t="s">
        <v>842</v>
      </c>
      <c r="J63" s="11" t="s">
        <v>838</v>
      </c>
      <c r="K63" s="16">
        <v>0.12</v>
      </c>
      <c r="L63" s="661" t="s">
        <v>718</v>
      </c>
      <c r="M63" s="639" t="s">
        <v>1322</v>
      </c>
      <c r="N63" s="672" t="str">
        <f t="shared" si="0"/>
        <v>埼玉県朝霞市</v>
      </c>
      <c r="O63" s="637">
        <v>10.84</v>
      </c>
      <c r="P63" s="639">
        <v>10.66</v>
      </c>
      <c r="Q63" s="672">
        <v>10.54</v>
      </c>
      <c r="T63" s="1"/>
      <c r="U63" s="1"/>
      <c r="V63" s="1"/>
      <c r="W63" s="1"/>
      <c r="X63" s="1"/>
    </row>
    <row r="64" spans="5:24">
      <c r="E64" s="2"/>
      <c r="G64" s="7" t="s">
        <v>677</v>
      </c>
      <c r="H64" s="7" t="s">
        <v>843</v>
      </c>
      <c r="J64" s="11" t="s">
        <v>838</v>
      </c>
      <c r="K64" s="16">
        <v>0.12</v>
      </c>
      <c r="L64" s="661" t="s">
        <v>718</v>
      </c>
      <c r="M64" s="639" t="s">
        <v>2536</v>
      </c>
      <c r="N64" s="672" t="str">
        <f t="shared" si="0"/>
        <v>埼玉県志木市</v>
      </c>
      <c r="O64" s="637">
        <v>10.84</v>
      </c>
      <c r="P64" s="639">
        <v>10.66</v>
      </c>
      <c r="Q64" s="672">
        <v>10.54</v>
      </c>
      <c r="T64" s="1"/>
      <c r="U64" s="1"/>
      <c r="V64" s="1"/>
      <c r="W64" s="1"/>
      <c r="X64" s="1"/>
    </row>
    <row r="65" spans="5:24">
      <c r="E65" s="2"/>
      <c r="G65" s="7" t="s">
        <v>677</v>
      </c>
      <c r="H65" s="7" t="s">
        <v>844</v>
      </c>
      <c r="J65" s="11" t="s">
        <v>838</v>
      </c>
      <c r="K65" s="16">
        <v>0.12</v>
      </c>
      <c r="L65" s="661" t="s">
        <v>718</v>
      </c>
      <c r="M65" s="639" t="s">
        <v>2537</v>
      </c>
      <c r="N65" s="672" t="str">
        <f t="shared" si="0"/>
        <v>埼玉県和光市</v>
      </c>
      <c r="O65" s="637">
        <v>10.84</v>
      </c>
      <c r="P65" s="639">
        <v>10.66</v>
      </c>
      <c r="Q65" s="672">
        <v>10.54</v>
      </c>
      <c r="T65" s="1"/>
      <c r="U65" s="1"/>
      <c r="V65" s="1"/>
      <c r="W65" s="1"/>
      <c r="X65" s="1"/>
    </row>
    <row r="66" spans="5:24">
      <c r="E66" s="2"/>
      <c r="G66" s="7" t="s">
        <v>677</v>
      </c>
      <c r="H66" s="7" t="s">
        <v>845</v>
      </c>
      <c r="J66" s="11" t="s">
        <v>838</v>
      </c>
      <c r="K66" s="16">
        <v>0.12</v>
      </c>
      <c r="L66" s="661" t="s">
        <v>721</v>
      </c>
      <c r="M66" s="639" t="s">
        <v>1365</v>
      </c>
      <c r="N66" s="672" t="str">
        <f t="shared" si="0"/>
        <v>千葉県船橋市</v>
      </c>
      <c r="O66" s="637">
        <v>10.84</v>
      </c>
      <c r="P66" s="639">
        <v>10.66</v>
      </c>
      <c r="Q66" s="672">
        <v>10.54</v>
      </c>
      <c r="T66" s="1"/>
      <c r="U66" s="1"/>
      <c r="V66" s="1"/>
      <c r="W66" s="1"/>
      <c r="X66" s="1"/>
    </row>
    <row r="67" spans="5:24">
      <c r="E67" s="2"/>
      <c r="G67" s="7" t="s">
        <v>677</v>
      </c>
      <c r="H67" s="7" t="s">
        <v>846</v>
      </c>
      <c r="J67" s="11" t="s">
        <v>838</v>
      </c>
      <c r="K67" s="16">
        <v>0.12</v>
      </c>
      <c r="L67" s="661" t="s">
        <v>721</v>
      </c>
      <c r="M67" s="639" t="s">
        <v>1371</v>
      </c>
      <c r="N67" s="672" t="str">
        <f t="shared" si="0"/>
        <v>千葉県成田市</v>
      </c>
      <c r="O67" s="637">
        <v>10.84</v>
      </c>
      <c r="P67" s="639">
        <v>10.66</v>
      </c>
      <c r="Q67" s="672">
        <v>10.54</v>
      </c>
      <c r="T67" s="1"/>
      <c r="U67" s="1"/>
      <c r="V67" s="1"/>
      <c r="W67" s="1"/>
      <c r="X67" s="1"/>
    </row>
    <row r="68" spans="5:24">
      <c r="E68" s="2"/>
      <c r="G68" s="7" t="s">
        <v>677</v>
      </c>
      <c r="H68" s="7" t="s">
        <v>847</v>
      </c>
      <c r="J68" s="11" t="s">
        <v>838</v>
      </c>
      <c r="K68" s="16">
        <v>0.12</v>
      </c>
      <c r="L68" s="661" t="s">
        <v>721</v>
      </c>
      <c r="M68" s="639" t="s">
        <v>1375</v>
      </c>
      <c r="N68" s="672" t="str">
        <f t="shared" ref="N68:N131" si="1">L68&amp;M68</f>
        <v>千葉県習志野市</v>
      </c>
      <c r="O68" s="637">
        <v>10.84</v>
      </c>
      <c r="P68" s="639">
        <v>10.66</v>
      </c>
      <c r="Q68" s="672">
        <v>10.54</v>
      </c>
      <c r="T68" s="1"/>
      <c r="U68" s="1"/>
      <c r="V68" s="1"/>
      <c r="W68" s="1"/>
      <c r="X68" s="1"/>
    </row>
    <row r="69" spans="5:24">
      <c r="E69" s="2"/>
      <c r="G69" s="7" t="s">
        <v>677</v>
      </c>
      <c r="H69" s="7" t="s">
        <v>848</v>
      </c>
      <c r="J69" s="11" t="s">
        <v>838</v>
      </c>
      <c r="K69" s="16">
        <v>0.12</v>
      </c>
      <c r="L69" s="661" t="s">
        <v>724</v>
      </c>
      <c r="M69" s="639" t="s">
        <v>1440</v>
      </c>
      <c r="N69" s="672" t="str">
        <f t="shared" si="1"/>
        <v>東京都立川市</v>
      </c>
      <c r="O69" s="637">
        <v>10.84</v>
      </c>
      <c r="P69" s="639">
        <v>10.66</v>
      </c>
      <c r="Q69" s="672">
        <v>10.54</v>
      </c>
      <c r="T69" s="1"/>
      <c r="U69" s="1"/>
      <c r="V69" s="1"/>
      <c r="W69" s="1"/>
      <c r="X69" s="1"/>
    </row>
    <row r="70" spans="5:24">
      <c r="E70" s="2"/>
      <c r="G70" s="7" t="s">
        <v>677</v>
      </c>
      <c r="H70" s="7" t="s">
        <v>849</v>
      </c>
      <c r="J70" s="11" t="s">
        <v>838</v>
      </c>
      <c r="K70" s="16">
        <v>0.12</v>
      </c>
      <c r="L70" s="661" t="s">
        <v>724</v>
      </c>
      <c r="M70" s="639" t="s">
        <v>1445</v>
      </c>
      <c r="N70" s="672" t="str">
        <f t="shared" si="1"/>
        <v>東京都昭島市</v>
      </c>
      <c r="O70" s="637">
        <v>10.84</v>
      </c>
      <c r="P70" s="639">
        <v>10.66</v>
      </c>
      <c r="Q70" s="672">
        <v>10.54</v>
      </c>
      <c r="T70" s="1"/>
      <c r="U70" s="1"/>
      <c r="V70" s="1"/>
      <c r="W70" s="1"/>
      <c r="X70" s="1"/>
    </row>
    <row r="71" spans="5:24">
      <c r="E71" s="2"/>
      <c r="G71" s="7" t="s">
        <v>677</v>
      </c>
      <c r="H71" s="7" t="s">
        <v>850</v>
      </c>
      <c r="J71" s="11" t="s">
        <v>838</v>
      </c>
      <c r="K71" s="16">
        <v>0.12</v>
      </c>
      <c r="L71" s="661" t="s">
        <v>724</v>
      </c>
      <c r="M71" s="639" t="s">
        <v>1456</v>
      </c>
      <c r="N71" s="672" t="str">
        <f t="shared" si="1"/>
        <v>東京都東大和市</v>
      </c>
      <c r="O71" s="637">
        <v>10.84</v>
      </c>
      <c r="P71" s="639">
        <v>10.66</v>
      </c>
      <c r="Q71" s="672">
        <v>10.54</v>
      </c>
      <c r="T71" s="1"/>
      <c r="U71" s="1"/>
      <c r="V71" s="1"/>
      <c r="W71" s="1"/>
      <c r="X71" s="1"/>
    </row>
    <row r="72" spans="5:24">
      <c r="E72" s="2"/>
      <c r="G72" s="7" t="s">
        <v>677</v>
      </c>
      <c r="H72" s="7" t="s">
        <v>851</v>
      </c>
      <c r="J72" s="11" t="s">
        <v>838</v>
      </c>
      <c r="K72" s="16">
        <v>0.12</v>
      </c>
      <c r="L72" s="661" t="s">
        <v>727</v>
      </c>
      <c r="M72" s="639" t="s">
        <v>1480</v>
      </c>
      <c r="N72" s="672" t="str">
        <f t="shared" si="1"/>
        <v>神奈川県相模原市</v>
      </c>
      <c r="O72" s="637">
        <v>10.84</v>
      </c>
      <c r="P72" s="639">
        <v>10.66</v>
      </c>
      <c r="Q72" s="672">
        <v>10.54</v>
      </c>
      <c r="T72" s="1"/>
      <c r="U72" s="1"/>
      <c r="V72" s="1"/>
      <c r="W72" s="1"/>
      <c r="X72" s="1"/>
    </row>
    <row r="73" spans="5:24">
      <c r="E73" s="2"/>
      <c r="G73" s="7" t="s">
        <v>677</v>
      </c>
      <c r="H73" s="7" t="s">
        <v>852</v>
      </c>
      <c r="J73" s="11" t="s">
        <v>838</v>
      </c>
      <c r="K73" s="16">
        <v>0.12</v>
      </c>
      <c r="L73" s="661" t="s">
        <v>727</v>
      </c>
      <c r="M73" s="639" t="s">
        <v>1481</v>
      </c>
      <c r="N73" s="672" t="str">
        <f t="shared" si="1"/>
        <v>神奈川県横須賀市</v>
      </c>
      <c r="O73" s="637">
        <v>10.84</v>
      </c>
      <c r="P73" s="639">
        <v>10.66</v>
      </c>
      <c r="Q73" s="672">
        <v>10.54</v>
      </c>
      <c r="T73" s="1"/>
      <c r="U73" s="1"/>
      <c r="V73" s="1"/>
      <c r="W73" s="1"/>
      <c r="X73" s="1"/>
    </row>
    <row r="74" spans="5:24">
      <c r="E74" s="2"/>
      <c r="G74" s="7" t="s">
        <v>677</v>
      </c>
      <c r="H74" s="7" t="s">
        <v>853</v>
      </c>
      <c r="J74" s="11" t="s">
        <v>838</v>
      </c>
      <c r="K74" s="16">
        <v>0.12</v>
      </c>
      <c r="L74" s="661" t="s">
        <v>727</v>
      </c>
      <c r="M74" s="639" t="s">
        <v>1484</v>
      </c>
      <c r="N74" s="672" t="str">
        <f t="shared" si="1"/>
        <v>神奈川県藤沢市</v>
      </c>
      <c r="O74" s="637">
        <v>10.84</v>
      </c>
      <c r="P74" s="639">
        <v>10.66</v>
      </c>
      <c r="Q74" s="672">
        <v>10.54</v>
      </c>
      <c r="T74" s="1"/>
      <c r="U74" s="1"/>
      <c r="V74" s="1"/>
      <c r="W74" s="1"/>
      <c r="X74" s="1"/>
    </row>
    <row r="75" spans="5:24">
      <c r="E75" s="2"/>
      <c r="G75" s="7" t="s">
        <v>677</v>
      </c>
      <c r="H75" s="7" t="s">
        <v>854</v>
      </c>
      <c r="J75" s="11" t="s">
        <v>838</v>
      </c>
      <c r="K75" s="16">
        <v>0.12</v>
      </c>
      <c r="L75" s="661" t="s">
        <v>727</v>
      </c>
      <c r="M75" s="639" t="s">
        <v>1487</v>
      </c>
      <c r="N75" s="672" t="str">
        <f t="shared" si="1"/>
        <v>神奈川県逗子市</v>
      </c>
      <c r="O75" s="637">
        <v>10.84</v>
      </c>
      <c r="P75" s="639">
        <v>10.66</v>
      </c>
      <c r="Q75" s="672">
        <v>10.54</v>
      </c>
      <c r="T75" s="1"/>
      <c r="U75" s="1"/>
      <c r="V75" s="1"/>
      <c r="W75" s="1"/>
      <c r="X75" s="1"/>
    </row>
    <row r="76" spans="5:24">
      <c r="E76" s="2"/>
      <c r="G76" s="7" t="s">
        <v>677</v>
      </c>
      <c r="H76" s="7" t="s">
        <v>855</v>
      </c>
      <c r="J76" s="11" t="s">
        <v>838</v>
      </c>
      <c r="K76" s="16">
        <v>0.12</v>
      </c>
      <c r="L76" s="661" t="s">
        <v>727</v>
      </c>
      <c r="M76" s="639" t="s">
        <v>1488</v>
      </c>
      <c r="N76" s="672" t="str">
        <f t="shared" si="1"/>
        <v>神奈川県三浦市</v>
      </c>
      <c r="O76" s="637">
        <v>10.84</v>
      </c>
      <c r="P76" s="639">
        <v>10.66</v>
      </c>
      <c r="Q76" s="672">
        <v>10.54</v>
      </c>
      <c r="T76" s="1"/>
      <c r="U76" s="1"/>
      <c r="V76" s="1"/>
      <c r="W76" s="1"/>
      <c r="X76" s="1"/>
    </row>
    <row r="77" spans="5:24">
      <c r="E77" s="2"/>
      <c r="G77" s="7" t="s">
        <v>677</v>
      </c>
      <c r="H77" s="7" t="s">
        <v>856</v>
      </c>
      <c r="J77" s="11" t="s">
        <v>838</v>
      </c>
      <c r="K77" s="16">
        <v>0.12</v>
      </c>
      <c r="L77" s="661" t="s">
        <v>727</v>
      </c>
      <c r="M77" s="639" t="s">
        <v>2538</v>
      </c>
      <c r="N77" s="672" t="str">
        <f t="shared" si="1"/>
        <v>神奈川県海老名市</v>
      </c>
      <c r="O77" s="637">
        <v>10.84</v>
      </c>
      <c r="P77" s="639">
        <v>10.66</v>
      </c>
      <c r="Q77" s="672">
        <v>10.54</v>
      </c>
      <c r="T77" s="1"/>
      <c r="U77" s="1"/>
      <c r="V77" s="1"/>
      <c r="W77" s="1"/>
      <c r="X77" s="1"/>
    </row>
    <row r="78" spans="5:24">
      <c r="E78" s="2"/>
      <c r="G78" s="7" t="s">
        <v>677</v>
      </c>
      <c r="H78" s="7" t="s">
        <v>857</v>
      </c>
      <c r="J78" s="11" t="s">
        <v>838</v>
      </c>
      <c r="K78" s="16">
        <v>0.12</v>
      </c>
      <c r="L78" s="661" t="s">
        <v>768</v>
      </c>
      <c r="M78" s="639" t="s">
        <v>1892</v>
      </c>
      <c r="N78" s="672" t="str">
        <f t="shared" si="1"/>
        <v>大阪府豊中市</v>
      </c>
      <c r="O78" s="637">
        <v>10.84</v>
      </c>
      <c r="P78" s="639">
        <v>10.66</v>
      </c>
      <c r="Q78" s="672">
        <v>10.54</v>
      </c>
      <c r="T78" s="1"/>
      <c r="U78" s="1"/>
      <c r="V78" s="1"/>
      <c r="W78" s="1"/>
      <c r="X78" s="1"/>
    </row>
    <row r="79" spans="5:24">
      <c r="E79" s="2"/>
      <c r="G79" s="7" t="s">
        <v>677</v>
      </c>
      <c r="H79" s="7" t="s">
        <v>858</v>
      </c>
      <c r="J79" s="11" t="s">
        <v>838</v>
      </c>
      <c r="K79" s="16">
        <v>0.12</v>
      </c>
      <c r="L79" s="661" t="s">
        <v>768</v>
      </c>
      <c r="M79" s="639" t="s">
        <v>1893</v>
      </c>
      <c r="N79" s="672" t="str">
        <f t="shared" si="1"/>
        <v>大阪府池田市</v>
      </c>
      <c r="O79" s="637">
        <v>10.84</v>
      </c>
      <c r="P79" s="639">
        <v>10.66</v>
      </c>
      <c r="Q79" s="672">
        <v>10.54</v>
      </c>
      <c r="T79" s="1"/>
      <c r="U79" s="1"/>
      <c r="V79" s="1"/>
      <c r="W79" s="1"/>
      <c r="X79" s="1"/>
    </row>
    <row r="80" spans="5:24">
      <c r="E80" s="2"/>
      <c r="G80" s="7" t="s">
        <v>677</v>
      </c>
      <c r="H80" s="7" t="s">
        <v>859</v>
      </c>
      <c r="J80" s="11" t="s">
        <v>838</v>
      </c>
      <c r="K80" s="16">
        <v>0.12</v>
      </c>
      <c r="L80" s="661" t="s">
        <v>768</v>
      </c>
      <c r="M80" s="639" t="s">
        <v>1894</v>
      </c>
      <c r="N80" s="672" t="str">
        <f t="shared" si="1"/>
        <v>大阪府吹田市</v>
      </c>
      <c r="O80" s="637">
        <v>10.84</v>
      </c>
      <c r="P80" s="639">
        <v>10.66</v>
      </c>
      <c r="Q80" s="672">
        <v>10.54</v>
      </c>
      <c r="T80" s="1"/>
      <c r="U80" s="1"/>
      <c r="V80" s="1"/>
      <c r="W80" s="1"/>
      <c r="X80" s="1"/>
    </row>
    <row r="81" spans="5:24">
      <c r="E81" s="2"/>
      <c r="G81" s="7" t="s">
        <v>677</v>
      </c>
      <c r="H81" s="7" t="s">
        <v>860</v>
      </c>
      <c r="J81" s="11" t="s">
        <v>838</v>
      </c>
      <c r="K81" s="16">
        <v>0.12</v>
      </c>
      <c r="L81" s="661" t="s">
        <v>768</v>
      </c>
      <c r="M81" s="639" t="s">
        <v>1896</v>
      </c>
      <c r="N81" s="672" t="str">
        <f t="shared" si="1"/>
        <v>大阪府高槻市</v>
      </c>
      <c r="O81" s="637">
        <v>10.84</v>
      </c>
      <c r="P81" s="639">
        <v>10.66</v>
      </c>
      <c r="Q81" s="672">
        <v>10.54</v>
      </c>
      <c r="T81" s="1"/>
      <c r="U81" s="1"/>
      <c r="V81" s="1"/>
      <c r="W81" s="1"/>
      <c r="X81" s="1"/>
    </row>
    <row r="82" spans="5:24">
      <c r="E82" s="2"/>
      <c r="G82" s="7" t="s">
        <v>677</v>
      </c>
      <c r="H82" s="7" t="s">
        <v>861</v>
      </c>
      <c r="J82" s="11" t="s">
        <v>838</v>
      </c>
      <c r="K82" s="16">
        <v>0.12</v>
      </c>
      <c r="L82" s="661" t="s">
        <v>768</v>
      </c>
      <c r="M82" s="639" t="s">
        <v>1904</v>
      </c>
      <c r="N82" s="672" t="str">
        <f t="shared" si="1"/>
        <v>大阪府寝屋川市</v>
      </c>
      <c r="O82" s="637">
        <v>10.84</v>
      </c>
      <c r="P82" s="639">
        <v>10.66</v>
      </c>
      <c r="Q82" s="672">
        <v>10.54</v>
      </c>
      <c r="T82" s="1"/>
      <c r="U82" s="1"/>
      <c r="V82" s="1"/>
      <c r="W82" s="1"/>
      <c r="X82" s="1"/>
    </row>
    <row r="83" spans="5:24">
      <c r="E83" s="2"/>
      <c r="G83" s="7" t="s">
        <v>677</v>
      </c>
      <c r="H83" s="7" t="s">
        <v>862</v>
      </c>
      <c r="J83" s="11" t="s">
        <v>838</v>
      </c>
      <c r="K83" s="16">
        <v>0.12</v>
      </c>
      <c r="L83" s="661" t="s">
        <v>768</v>
      </c>
      <c r="M83" s="639" t="s">
        <v>1909</v>
      </c>
      <c r="N83" s="672" t="str">
        <f t="shared" si="1"/>
        <v>大阪府箕面市</v>
      </c>
      <c r="O83" s="637">
        <v>10.84</v>
      </c>
      <c r="P83" s="639">
        <v>10.66</v>
      </c>
      <c r="Q83" s="672">
        <v>10.54</v>
      </c>
      <c r="T83" s="1"/>
      <c r="U83" s="1"/>
      <c r="V83" s="1"/>
      <c r="W83" s="1"/>
      <c r="X83" s="1"/>
    </row>
    <row r="84" spans="5:24">
      <c r="E84" s="2"/>
      <c r="G84" s="7" t="s">
        <v>677</v>
      </c>
      <c r="H84" s="7" t="s">
        <v>863</v>
      </c>
      <c r="J84" s="11" t="s">
        <v>838</v>
      </c>
      <c r="K84" s="16">
        <v>0.12</v>
      </c>
      <c r="L84" s="661" t="s">
        <v>768</v>
      </c>
      <c r="M84" s="639" t="s">
        <v>1918</v>
      </c>
      <c r="N84" s="672" t="str">
        <f t="shared" si="1"/>
        <v>大阪府四條畷市</v>
      </c>
      <c r="O84" s="637">
        <v>10.84</v>
      </c>
      <c r="P84" s="639">
        <v>10.66</v>
      </c>
      <c r="Q84" s="672">
        <v>10.54</v>
      </c>
      <c r="T84" s="1"/>
      <c r="U84" s="1"/>
      <c r="V84" s="1"/>
      <c r="W84" s="1"/>
      <c r="X84" s="1"/>
    </row>
    <row r="85" spans="5:24" ht="13.8" thickBot="1">
      <c r="E85" s="2"/>
      <c r="G85" s="7" t="s">
        <v>677</v>
      </c>
      <c r="H85" s="7" t="s">
        <v>865</v>
      </c>
      <c r="J85" s="12" t="s">
        <v>838</v>
      </c>
      <c r="K85" s="645">
        <v>0.12</v>
      </c>
      <c r="L85" s="673" t="s">
        <v>772</v>
      </c>
      <c r="M85" s="642" t="s">
        <v>1932</v>
      </c>
      <c r="N85" s="674" t="str">
        <f t="shared" si="1"/>
        <v>兵庫県神戸市</v>
      </c>
      <c r="O85" s="641">
        <v>10.84</v>
      </c>
      <c r="P85" s="642">
        <v>10.66</v>
      </c>
      <c r="Q85" s="674">
        <v>10.54</v>
      </c>
      <c r="T85" s="1"/>
      <c r="U85" s="1"/>
      <c r="V85" s="1"/>
      <c r="W85" s="1"/>
      <c r="X85" s="1"/>
    </row>
    <row r="86" spans="5:24">
      <c r="E86" s="2"/>
      <c r="G86" s="7" t="s">
        <v>677</v>
      </c>
      <c r="H86" s="7" t="s">
        <v>866</v>
      </c>
      <c r="J86" s="13" t="s">
        <v>864</v>
      </c>
      <c r="K86" s="142">
        <v>0.1</v>
      </c>
      <c r="L86" s="669" t="s">
        <v>710</v>
      </c>
      <c r="M86" s="670" t="s">
        <v>1196</v>
      </c>
      <c r="N86" s="677" t="str">
        <f t="shared" si="1"/>
        <v>茨城県水戸市</v>
      </c>
      <c r="O86" s="684">
        <v>10.7</v>
      </c>
      <c r="P86" s="670">
        <v>10.55</v>
      </c>
      <c r="Q86" s="676">
        <v>10.45</v>
      </c>
      <c r="T86" s="1"/>
      <c r="U86" s="1"/>
      <c r="V86" s="1"/>
      <c r="W86" s="1"/>
      <c r="X86" s="1"/>
    </row>
    <row r="87" spans="5:24">
      <c r="E87" s="2"/>
      <c r="G87" s="7" t="s">
        <v>677</v>
      </c>
      <c r="H87" s="7" t="s">
        <v>867</v>
      </c>
      <c r="J87" s="11" t="s">
        <v>864</v>
      </c>
      <c r="K87" s="16">
        <v>0.1</v>
      </c>
      <c r="L87" s="661" t="s">
        <v>710</v>
      </c>
      <c r="M87" s="639" t="s">
        <v>1197</v>
      </c>
      <c r="N87" s="656" t="str">
        <f t="shared" si="1"/>
        <v>茨城県日立市</v>
      </c>
      <c r="O87" s="637">
        <v>10.7</v>
      </c>
      <c r="P87" s="639">
        <v>10.55</v>
      </c>
      <c r="Q87" s="672">
        <v>10.45</v>
      </c>
      <c r="T87" s="1"/>
      <c r="U87" s="1"/>
      <c r="V87" s="1"/>
      <c r="W87" s="1"/>
      <c r="X87" s="1"/>
    </row>
    <row r="88" spans="5:24">
      <c r="E88" s="2"/>
      <c r="G88" s="7" t="s">
        <v>677</v>
      </c>
      <c r="H88" s="7" t="s">
        <v>868</v>
      </c>
      <c r="J88" s="11" t="s">
        <v>864</v>
      </c>
      <c r="K88" s="16">
        <v>0.1</v>
      </c>
      <c r="L88" s="661" t="s">
        <v>710</v>
      </c>
      <c r="M88" s="639" t="s">
        <v>1202</v>
      </c>
      <c r="N88" s="656" t="str">
        <f t="shared" si="1"/>
        <v>茨城県龍ケ崎市</v>
      </c>
      <c r="O88" s="637">
        <v>10.7</v>
      </c>
      <c r="P88" s="639">
        <v>10.55</v>
      </c>
      <c r="Q88" s="672">
        <v>10.45</v>
      </c>
      <c r="T88" s="1"/>
      <c r="U88" s="1"/>
      <c r="V88" s="1"/>
      <c r="W88" s="1"/>
      <c r="X88" s="1"/>
    </row>
    <row r="89" spans="5:24">
      <c r="E89" s="2"/>
      <c r="G89" s="7" t="s">
        <v>677</v>
      </c>
      <c r="H89" s="7" t="s">
        <v>869</v>
      </c>
      <c r="J89" s="11" t="s">
        <v>864</v>
      </c>
      <c r="K89" s="16">
        <v>0.1</v>
      </c>
      <c r="L89" s="661" t="s">
        <v>710</v>
      </c>
      <c r="M89" s="639" t="s">
        <v>1209</v>
      </c>
      <c r="N89" s="656" t="str">
        <f t="shared" si="1"/>
        <v>茨城県取手市</v>
      </c>
      <c r="O89" s="637">
        <v>10.7</v>
      </c>
      <c r="P89" s="639">
        <v>10.55</v>
      </c>
      <c r="Q89" s="672">
        <v>10.45</v>
      </c>
      <c r="T89" s="1"/>
      <c r="U89" s="1"/>
      <c r="V89" s="1"/>
      <c r="W89" s="1"/>
      <c r="X89" s="1"/>
    </row>
    <row r="90" spans="5:24">
      <c r="E90" s="2"/>
      <c r="G90" s="7" t="s">
        <v>677</v>
      </c>
      <c r="H90" s="7" t="s">
        <v>870</v>
      </c>
      <c r="J90" s="11" t="s">
        <v>864</v>
      </c>
      <c r="K90" s="16">
        <v>0.1</v>
      </c>
      <c r="L90" s="661" t="s">
        <v>710</v>
      </c>
      <c r="M90" s="639" t="s">
        <v>1211</v>
      </c>
      <c r="N90" s="656" t="str">
        <f t="shared" si="1"/>
        <v>茨城県つくば市</v>
      </c>
      <c r="O90" s="637">
        <v>10.7</v>
      </c>
      <c r="P90" s="639">
        <v>10.55</v>
      </c>
      <c r="Q90" s="672">
        <v>10.45</v>
      </c>
      <c r="T90" s="1"/>
      <c r="U90" s="1"/>
      <c r="V90" s="1"/>
      <c r="W90" s="1"/>
      <c r="X90" s="1"/>
    </row>
    <row r="91" spans="5:24">
      <c r="E91" s="2"/>
      <c r="G91" s="7" t="s">
        <v>677</v>
      </c>
      <c r="H91" s="7" t="s">
        <v>871</v>
      </c>
      <c r="J91" s="11" t="s">
        <v>864</v>
      </c>
      <c r="K91" s="16">
        <v>0.1</v>
      </c>
      <c r="L91" s="661" t="s">
        <v>710</v>
      </c>
      <c r="M91" s="639" t="s">
        <v>1215</v>
      </c>
      <c r="N91" s="656" t="str">
        <f t="shared" si="1"/>
        <v>茨城県守谷市</v>
      </c>
      <c r="O91" s="637">
        <v>10.7</v>
      </c>
      <c r="P91" s="639">
        <v>10.55</v>
      </c>
      <c r="Q91" s="672">
        <v>10.45</v>
      </c>
      <c r="T91" s="1"/>
      <c r="U91" s="1"/>
      <c r="V91" s="1"/>
      <c r="W91" s="1"/>
      <c r="X91" s="1"/>
    </row>
    <row r="92" spans="5:24">
      <c r="E92" s="2"/>
      <c r="G92" s="7" t="s">
        <v>677</v>
      </c>
      <c r="H92" s="7" t="s">
        <v>872</v>
      </c>
      <c r="J92" s="11" t="s">
        <v>864</v>
      </c>
      <c r="K92" s="16">
        <v>0.1</v>
      </c>
      <c r="L92" s="661" t="s">
        <v>718</v>
      </c>
      <c r="M92" s="639" t="s">
        <v>1303</v>
      </c>
      <c r="N92" s="656" t="str">
        <f t="shared" si="1"/>
        <v>埼玉県川口市</v>
      </c>
      <c r="O92" s="637">
        <v>10.7</v>
      </c>
      <c r="P92" s="639">
        <v>10.55</v>
      </c>
      <c r="Q92" s="672">
        <v>10.45</v>
      </c>
      <c r="T92" s="1"/>
      <c r="U92" s="1"/>
      <c r="V92" s="1"/>
      <c r="W92" s="1"/>
      <c r="X92" s="1"/>
    </row>
    <row r="93" spans="5:24">
      <c r="E93" s="2"/>
      <c r="G93" s="7" t="s">
        <v>677</v>
      </c>
      <c r="H93" s="7" t="s">
        <v>873</v>
      </c>
      <c r="J93" s="11" t="s">
        <v>864</v>
      </c>
      <c r="K93" s="16">
        <v>0.1</v>
      </c>
      <c r="L93" s="661" t="s">
        <v>718</v>
      </c>
      <c r="M93" s="639" t="s">
        <v>1317</v>
      </c>
      <c r="N93" s="656" t="str">
        <f t="shared" si="1"/>
        <v>埼玉県草加市</v>
      </c>
      <c r="O93" s="637">
        <v>10.7</v>
      </c>
      <c r="P93" s="639">
        <v>10.55</v>
      </c>
      <c r="Q93" s="672">
        <v>10.45</v>
      </c>
      <c r="T93" s="1"/>
      <c r="U93" s="1"/>
      <c r="V93" s="1"/>
      <c r="W93" s="1"/>
      <c r="X93" s="1"/>
    </row>
    <row r="94" spans="5:24">
      <c r="E94" s="2"/>
      <c r="G94" s="7" t="s">
        <v>677</v>
      </c>
      <c r="H94" s="7" t="s">
        <v>874</v>
      </c>
      <c r="J94" s="11" t="s">
        <v>864</v>
      </c>
      <c r="K94" s="16">
        <v>0.1</v>
      </c>
      <c r="L94" s="661" t="s">
        <v>718</v>
      </c>
      <c r="M94" s="639" t="s">
        <v>1320</v>
      </c>
      <c r="N94" s="656" t="str">
        <f t="shared" si="1"/>
        <v>埼玉県戸田市</v>
      </c>
      <c r="O94" s="637">
        <v>10.7</v>
      </c>
      <c r="P94" s="639">
        <v>10.55</v>
      </c>
      <c r="Q94" s="672">
        <v>10.45</v>
      </c>
      <c r="T94" s="1"/>
      <c r="U94" s="1"/>
      <c r="V94" s="1"/>
      <c r="W94" s="1"/>
      <c r="X94" s="1"/>
    </row>
    <row r="95" spans="5:24">
      <c r="E95" s="2"/>
      <c r="G95" s="7" t="s">
        <v>677</v>
      </c>
      <c r="H95" s="7" t="s">
        <v>875</v>
      </c>
      <c r="J95" s="11" t="s">
        <v>864</v>
      </c>
      <c r="K95" s="16">
        <v>0.1</v>
      </c>
      <c r="L95" s="661" t="s">
        <v>718</v>
      </c>
      <c r="M95" s="639" t="s">
        <v>1325</v>
      </c>
      <c r="N95" s="656" t="str">
        <f t="shared" si="1"/>
        <v>埼玉県新座市</v>
      </c>
      <c r="O95" s="637">
        <v>10.7</v>
      </c>
      <c r="P95" s="639">
        <v>10.55</v>
      </c>
      <c r="Q95" s="672">
        <v>10.45</v>
      </c>
      <c r="T95" s="1"/>
      <c r="U95" s="1"/>
      <c r="V95" s="1"/>
      <c r="W95" s="1"/>
      <c r="X95" s="1"/>
    </row>
    <row r="96" spans="5:24">
      <c r="E96" s="2"/>
      <c r="G96" s="7" t="s">
        <v>677</v>
      </c>
      <c r="H96" s="7" t="s">
        <v>876</v>
      </c>
      <c r="J96" s="11" t="s">
        <v>864</v>
      </c>
      <c r="K96" s="16">
        <v>0.1</v>
      </c>
      <c r="L96" s="661" t="s">
        <v>718</v>
      </c>
      <c r="M96" s="639" t="s">
        <v>1329</v>
      </c>
      <c r="N96" s="656" t="str">
        <f t="shared" si="1"/>
        <v>埼玉県八潮市</v>
      </c>
      <c r="O96" s="637">
        <v>10.7</v>
      </c>
      <c r="P96" s="639">
        <v>10.55</v>
      </c>
      <c r="Q96" s="672">
        <v>10.45</v>
      </c>
      <c r="T96" s="1"/>
      <c r="U96" s="1"/>
      <c r="V96" s="1"/>
      <c r="W96" s="1"/>
      <c r="X96" s="1"/>
    </row>
    <row r="97" spans="5:24">
      <c r="E97" s="2"/>
      <c r="G97" s="7" t="s">
        <v>677</v>
      </c>
      <c r="H97" s="7" t="s">
        <v>877</v>
      </c>
      <c r="J97" s="11" t="s">
        <v>864</v>
      </c>
      <c r="K97" s="16">
        <v>0.1</v>
      </c>
      <c r="L97" s="661" t="s">
        <v>718</v>
      </c>
      <c r="M97" s="639" t="s">
        <v>1338</v>
      </c>
      <c r="N97" s="656" t="str">
        <f t="shared" si="1"/>
        <v>埼玉県ふじみ野市</v>
      </c>
      <c r="O97" s="637">
        <v>10.7</v>
      </c>
      <c r="P97" s="639">
        <v>10.55</v>
      </c>
      <c r="Q97" s="672">
        <v>10.45</v>
      </c>
      <c r="T97" s="1"/>
      <c r="U97" s="1"/>
      <c r="V97" s="1"/>
      <c r="W97" s="1"/>
      <c r="X97" s="1"/>
    </row>
    <row r="98" spans="5:24">
      <c r="E98" s="2"/>
      <c r="G98" s="7" t="s">
        <v>677</v>
      </c>
      <c r="H98" s="7" t="s">
        <v>878</v>
      </c>
      <c r="J98" s="11" t="s">
        <v>864</v>
      </c>
      <c r="K98" s="16">
        <v>0.1</v>
      </c>
      <c r="L98" s="661" t="s">
        <v>721</v>
      </c>
      <c r="M98" s="639" t="s">
        <v>1364</v>
      </c>
      <c r="N98" s="656" t="str">
        <f t="shared" si="1"/>
        <v>千葉県市川市</v>
      </c>
      <c r="O98" s="637">
        <v>10.7</v>
      </c>
      <c r="P98" s="639">
        <v>10.55</v>
      </c>
      <c r="Q98" s="672">
        <v>10.45</v>
      </c>
      <c r="T98" s="1"/>
      <c r="U98" s="1"/>
      <c r="V98" s="1"/>
      <c r="W98" s="1"/>
      <c r="X98" s="1"/>
    </row>
    <row r="99" spans="5:24">
      <c r="E99" s="2"/>
      <c r="G99" s="7" t="s">
        <v>677</v>
      </c>
      <c r="H99" s="7" t="s">
        <v>879</v>
      </c>
      <c r="J99" s="11" t="s">
        <v>864</v>
      </c>
      <c r="K99" s="16">
        <v>0.1</v>
      </c>
      <c r="L99" s="661" t="s">
        <v>721</v>
      </c>
      <c r="M99" s="639" t="s">
        <v>1368</v>
      </c>
      <c r="N99" s="656" t="str">
        <f t="shared" si="1"/>
        <v>千葉県松戸市</v>
      </c>
      <c r="O99" s="637">
        <v>10.7</v>
      </c>
      <c r="P99" s="639">
        <v>10.55</v>
      </c>
      <c r="Q99" s="672">
        <v>10.45</v>
      </c>
      <c r="T99" s="1"/>
      <c r="U99" s="1"/>
      <c r="V99" s="1"/>
      <c r="W99" s="1"/>
      <c r="X99" s="1"/>
    </row>
    <row r="100" spans="5:24">
      <c r="E100" s="2"/>
      <c r="G100" s="7" t="s">
        <v>677</v>
      </c>
      <c r="H100" s="7" t="s">
        <v>880</v>
      </c>
      <c r="J100" s="11" t="s">
        <v>864</v>
      </c>
      <c r="K100" s="16">
        <v>0.1</v>
      </c>
      <c r="L100" s="661" t="s">
        <v>721</v>
      </c>
      <c r="M100" s="639" t="s">
        <v>1372</v>
      </c>
      <c r="N100" s="656" t="str">
        <f t="shared" si="1"/>
        <v>千葉県佐倉市</v>
      </c>
      <c r="O100" s="637">
        <v>10.7</v>
      </c>
      <c r="P100" s="639">
        <v>10.55</v>
      </c>
      <c r="Q100" s="672">
        <v>10.45</v>
      </c>
      <c r="T100" s="1"/>
      <c r="U100" s="1"/>
      <c r="V100" s="1"/>
      <c r="W100" s="1"/>
      <c r="X100" s="1"/>
    </row>
    <row r="101" spans="5:24">
      <c r="E101" s="2"/>
      <c r="G101" s="7" t="s">
        <v>677</v>
      </c>
      <c r="H101" s="7" t="s">
        <v>881</v>
      </c>
      <c r="J101" s="11" t="s">
        <v>864</v>
      </c>
      <c r="K101" s="16">
        <v>0.1</v>
      </c>
      <c r="L101" s="661" t="s">
        <v>721</v>
      </c>
      <c r="M101" s="639" t="s">
        <v>1378</v>
      </c>
      <c r="N101" s="656" t="str">
        <f t="shared" si="1"/>
        <v>千葉県市原市</v>
      </c>
      <c r="O101" s="637">
        <v>10.7</v>
      </c>
      <c r="P101" s="639">
        <v>10.55</v>
      </c>
      <c r="Q101" s="672">
        <v>10.45</v>
      </c>
      <c r="T101" s="1"/>
      <c r="U101" s="1"/>
      <c r="V101" s="1"/>
      <c r="W101" s="1"/>
      <c r="X101" s="1"/>
    </row>
    <row r="102" spans="5:24">
      <c r="E102" s="2"/>
      <c r="G102" s="7" t="s">
        <v>677</v>
      </c>
      <c r="H102" s="7" t="s">
        <v>882</v>
      </c>
      <c r="J102" s="11" t="s">
        <v>864</v>
      </c>
      <c r="K102" s="16">
        <v>0.1</v>
      </c>
      <c r="L102" s="661" t="s">
        <v>2633</v>
      </c>
      <c r="M102" s="639" t="s">
        <v>1380</v>
      </c>
      <c r="N102" s="656" t="str">
        <f t="shared" si="1"/>
        <v>千葉県八千代市</v>
      </c>
      <c r="O102" s="637">
        <v>10.7</v>
      </c>
      <c r="P102" s="639">
        <v>10.55</v>
      </c>
      <c r="Q102" s="672">
        <v>10.45</v>
      </c>
      <c r="T102" s="1"/>
      <c r="U102" s="1"/>
      <c r="V102" s="1"/>
      <c r="W102" s="1"/>
      <c r="X102" s="1"/>
    </row>
    <row r="103" spans="5:24">
      <c r="E103" s="2"/>
      <c r="G103" s="7" t="s">
        <v>677</v>
      </c>
      <c r="H103" s="7" t="s">
        <v>883</v>
      </c>
      <c r="J103" s="11" t="s">
        <v>864</v>
      </c>
      <c r="K103" s="16">
        <v>0.1</v>
      </c>
      <c r="L103" s="661" t="s">
        <v>721</v>
      </c>
      <c r="M103" s="639" t="s">
        <v>1387</v>
      </c>
      <c r="N103" s="656" t="str">
        <f t="shared" si="1"/>
        <v>千葉県四街道市</v>
      </c>
      <c r="O103" s="637">
        <v>10.7</v>
      </c>
      <c r="P103" s="639">
        <v>10.55</v>
      </c>
      <c r="Q103" s="672">
        <v>10.45</v>
      </c>
      <c r="T103" s="1"/>
      <c r="U103" s="1"/>
      <c r="V103" s="1"/>
      <c r="W103" s="1"/>
      <c r="X103" s="1"/>
    </row>
    <row r="104" spans="5:24">
      <c r="E104" s="2"/>
      <c r="G104" s="7" t="s">
        <v>677</v>
      </c>
      <c r="H104" s="7" t="s">
        <v>884</v>
      </c>
      <c r="J104" s="11" t="s">
        <v>864</v>
      </c>
      <c r="K104" s="16">
        <v>0.1</v>
      </c>
      <c r="L104" s="661" t="s">
        <v>721</v>
      </c>
      <c r="M104" s="639" t="s">
        <v>1388</v>
      </c>
      <c r="N104" s="656" t="str">
        <f t="shared" si="1"/>
        <v>千葉県袖ケ浦市</v>
      </c>
      <c r="O104" s="637">
        <v>10.7</v>
      </c>
      <c r="P104" s="639">
        <v>10.55</v>
      </c>
      <c r="Q104" s="672">
        <v>10.45</v>
      </c>
      <c r="T104" s="1"/>
      <c r="U104" s="1"/>
      <c r="V104" s="1"/>
      <c r="W104" s="1"/>
      <c r="X104" s="1"/>
    </row>
    <row r="105" spans="5:24">
      <c r="E105" s="2"/>
      <c r="G105" s="7" t="s">
        <v>677</v>
      </c>
      <c r="H105" s="7" t="s">
        <v>885</v>
      </c>
      <c r="J105" s="11" t="s">
        <v>864</v>
      </c>
      <c r="K105" s="16">
        <v>0.1</v>
      </c>
      <c r="L105" s="661" t="s">
        <v>721</v>
      </c>
      <c r="M105" s="639" t="s">
        <v>1390</v>
      </c>
      <c r="N105" s="656" t="str">
        <f t="shared" si="1"/>
        <v>千葉県印西市</v>
      </c>
      <c r="O105" s="637">
        <v>10.7</v>
      </c>
      <c r="P105" s="639">
        <v>10.55</v>
      </c>
      <c r="Q105" s="672">
        <v>10.45</v>
      </c>
      <c r="T105" s="1"/>
      <c r="U105" s="1"/>
      <c r="V105" s="1"/>
      <c r="W105" s="1"/>
      <c r="X105" s="1"/>
    </row>
    <row r="106" spans="5:24">
      <c r="E106" s="2"/>
      <c r="G106" s="7" t="s">
        <v>677</v>
      </c>
      <c r="H106" s="7" t="s">
        <v>886</v>
      </c>
      <c r="J106" s="11" t="s">
        <v>864</v>
      </c>
      <c r="K106" s="16">
        <v>0.1</v>
      </c>
      <c r="L106" s="661" t="s">
        <v>721</v>
      </c>
      <c r="M106" s="639" t="s">
        <v>1400</v>
      </c>
      <c r="N106" s="656" t="str">
        <f t="shared" si="1"/>
        <v>千葉県栄町</v>
      </c>
      <c r="O106" s="637">
        <v>10.7</v>
      </c>
      <c r="P106" s="639">
        <v>10.55</v>
      </c>
      <c r="Q106" s="672">
        <v>10.45</v>
      </c>
      <c r="T106" s="1"/>
      <c r="U106" s="1"/>
      <c r="V106" s="1"/>
      <c r="W106" s="1"/>
      <c r="X106" s="1"/>
    </row>
    <row r="107" spans="5:24">
      <c r="E107" s="2"/>
      <c r="G107" s="7" t="s">
        <v>677</v>
      </c>
      <c r="H107" s="7" t="s">
        <v>887</v>
      </c>
      <c r="J107" s="11" t="s">
        <v>864</v>
      </c>
      <c r="K107" s="16">
        <v>0.1</v>
      </c>
      <c r="L107" s="661" t="s">
        <v>724</v>
      </c>
      <c r="M107" s="639" t="s">
        <v>2539</v>
      </c>
      <c r="N107" s="656" t="str">
        <f t="shared" si="1"/>
        <v>東京都福生市</v>
      </c>
      <c r="O107" s="637">
        <v>10.7</v>
      </c>
      <c r="P107" s="639">
        <v>10.55</v>
      </c>
      <c r="Q107" s="672">
        <v>10.45</v>
      </c>
      <c r="T107" s="1"/>
      <c r="U107" s="1"/>
      <c r="V107" s="1"/>
      <c r="W107" s="1"/>
      <c r="X107" s="1"/>
    </row>
    <row r="108" spans="5:24">
      <c r="E108" s="2"/>
      <c r="G108" s="7" t="s">
        <v>677</v>
      </c>
      <c r="H108" s="7" t="s">
        <v>888</v>
      </c>
      <c r="J108" s="11" t="s">
        <v>864</v>
      </c>
      <c r="K108" s="16">
        <v>0.1</v>
      </c>
      <c r="L108" s="661" t="s">
        <v>724</v>
      </c>
      <c r="M108" s="639" t="s">
        <v>1463</v>
      </c>
      <c r="N108" s="656" t="str">
        <f t="shared" si="1"/>
        <v>東京都あきる野市</v>
      </c>
      <c r="O108" s="637">
        <v>10.7</v>
      </c>
      <c r="P108" s="639">
        <v>10.55</v>
      </c>
      <c r="Q108" s="672">
        <v>10.45</v>
      </c>
      <c r="T108" s="1"/>
      <c r="U108" s="1"/>
      <c r="V108" s="1"/>
      <c r="W108" s="1"/>
      <c r="X108" s="1"/>
    </row>
    <row r="109" spans="5:24">
      <c r="E109" s="2"/>
      <c r="G109" s="7" t="s">
        <v>677</v>
      </c>
      <c r="H109" s="7" t="s">
        <v>889</v>
      </c>
      <c r="J109" s="11" t="s">
        <v>864</v>
      </c>
      <c r="K109" s="16">
        <v>0.1</v>
      </c>
      <c r="L109" s="661" t="s">
        <v>724</v>
      </c>
      <c r="M109" s="639" t="s">
        <v>1466</v>
      </c>
      <c r="N109" s="656" t="str">
        <f t="shared" si="1"/>
        <v>東京都日の出町</v>
      </c>
      <c r="O109" s="637">
        <v>10.7</v>
      </c>
      <c r="P109" s="639">
        <v>10.55</v>
      </c>
      <c r="Q109" s="672">
        <v>10.45</v>
      </c>
      <c r="T109" s="1"/>
      <c r="U109" s="1"/>
      <c r="V109" s="1"/>
      <c r="W109" s="1"/>
      <c r="X109" s="1"/>
    </row>
    <row r="110" spans="5:24">
      <c r="E110" s="2"/>
      <c r="G110" s="7" t="s">
        <v>677</v>
      </c>
      <c r="H110" s="7" t="s">
        <v>890</v>
      </c>
      <c r="J110" s="11" t="s">
        <v>864</v>
      </c>
      <c r="K110" s="16">
        <v>0.1</v>
      </c>
      <c r="L110" s="661" t="s">
        <v>727</v>
      </c>
      <c r="M110" s="639" t="s">
        <v>1482</v>
      </c>
      <c r="N110" s="656" t="str">
        <f t="shared" si="1"/>
        <v>神奈川県平塚市</v>
      </c>
      <c r="O110" s="637">
        <v>10.7</v>
      </c>
      <c r="P110" s="639">
        <v>10.55</v>
      </c>
      <c r="Q110" s="672">
        <v>10.45</v>
      </c>
      <c r="T110" s="1"/>
      <c r="U110" s="1"/>
      <c r="V110" s="1"/>
      <c r="W110" s="1"/>
      <c r="X110" s="1"/>
    </row>
    <row r="111" spans="5:24">
      <c r="E111" s="2"/>
      <c r="G111" s="7" t="s">
        <v>677</v>
      </c>
      <c r="H111" s="7" t="s">
        <v>891</v>
      </c>
      <c r="J111" s="11" t="s">
        <v>864</v>
      </c>
      <c r="K111" s="16">
        <v>0.1</v>
      </c>
      <c r="L111" s="661" t="s">
        <v>727</v>
      </c>
      <c r="M111" s="639" t="s">
        <v>1485</v>
      </c>
      <c r="N111" s="656" t="str">
        <f t="shared" si="1"/>
        <v>神奈川県小田原市</v>
      </c>
      <c r="O111" s="637">
        <v>10.7</v>
      </c>
      <c r="P111" s="639">
        <v>10.55</v>
      </c>
      <c r="Q111" s="672">
        <v>10.45</v>
      </c>
      <c r="T111" s="1"/>
      <c r="U111" s="1"/>
      <c r="V111" s="1"/>
      <c r="W111" s="1"/>
      <c r="X111" s="1"/>
    </row>
    <row r="112" spans="5:24">
      <c r="E112" s="2"/>
      <c r="G112" s="7" t="s">
        <v>677</v>
      </c>
      <c r="H112" s="7" t="s">
        <v>892</v>
      </c>
      <c r="J112" s="11" t="s">
        <v>864</v>
      </c>
      <c r="K112" s="16">
        <v>0.1</v>
      </c>
      <c r="L112" s="661" t="s">
        <v>727</v>
      </c>
      <c r="M112" s="639" t="s">
        <v>1486</v>
      </c>
      <c r="N112" s="656" t="str">
        <f t="shared" si="1"/>
        <v>神奈川県茅ヶ崎市</v>
      </c>
      <c r="O112" s="637">
        <v>10.7</v>
      </c>
      <c r="P112" s="639">
        <v>10.55</v>
      </c>
      <c r="Q112" s="672">
        <v>10.45</v>
      </c>
      <c r="T112" s="1"/>
      <c r="U112" s="1"/>
      <c r="V112" s="1"/>
      <c r="W112" s="1"/>
      <c r="X112" s="1"/>
    </row>
    <row r="113" spans="5:24">
      <c r="E113" s="2"/>
      <c r="G113" s="7" t="s">
        <v>677</v>
      </c>
      <c r="H113" s="7" t="s">
        <v>893</v>
      </c>
      <c r="J113" s="11" t="s">
        <v>864</v>
      </c>
      <c r="K113" s="16">
        <v>0.1</v>
      </c>
      <c r="L113" s="661" t="s">
        <v>727</v>
      </c>
      <c r="M113" s="639" t="s">
        <v>1491</v>
      </c>
      <c r="N113" s="656" t="str">
        <f t="shared" si="1"/>
        <v>神奈川県大和市</v>
      </c>
      <c r="O113" s="637">
        <v>10.7</v>
      </c>
      <c r="P113" s="639">
        <v>10.55</v>
      </c>
      <c r="Q113" s="672">
        <v>10.45</v>
      </c>
      <c r="T113" s="1"/>
      <c r="U113" s="1"/>
      <c r="V113" s="1"/>
      <c r="W113" s="1"/>
      <c r="X113" s="1"/>
    </row>
    <row r="114" spans="5:24">
      <c r="E114" s="2"/>
      <c r="G114" s="7" t="s">
        <v>677</v>
      </c>
      <c r="H114" s="7" t="s">
        <v>895</v>
      </c>
      <c r="J114" s="11" t="s">
        <v>864</v>
      </c>
      <c r="K114" s="16">
        <v>0.1</v>
      </c>
      <c r="L114" s="661" t="s">
        <v>727</v>
      </c>
      <c r="M114" s="639" t="s">
        <v>1492</v>
      </c>
      <c r="N114" s="656" t="str">
        <f t="shared" si="1"/>
        <v>神奈川県伊勢原市</v>
      </c>
      <c r="O114" s="637">
        <v>10.7</v>
      </c>
      <c r="P114" s="639">
        <v>10.55</v>
      </c>
      <c r="Q114" s="672">
        <v>10.45</v>
      </c>
      <c r="T114" s="1"/>
      <c r="U114" s="1"/>
      <c r="V114" s="1"/>
      <c r="W114" s="1"/>
      <c r="X114" s="1"/>
    </row>
    <row r="115" spans="5:24">
      <c r="E115" s="2"/>
      <c r="G115" s="7" t="s">
        <v>677</v>
      </c>
      <c r="H115" s="7" t="s">
        <v>896</v>
      </c>
      <c r="J115" s="11" t="s">
        <v>864</v>
      </c>
      <c r="K115" s="16">
        <v>0.1</v>
      </c>
      <c r="L115" s="661" t="s">
        <v>727</v>
      </c>
      <c r="M115" s="639" t="s">
        <v>1494</v>
      </c>
      <c r="N115" s="656" t="str">
        <f t="shared" si="1"/>
        <v>神奈川県座間市</v>
      </c>
      <c r="O115" s="637">
        <v>10.7</v>
      </c>
      <c r="P115" s="639">
        <v>10.55</v>
      </c>
      <c r="Q115" s="672">
        <v>10.45</v>
      </c>
      <c r="T115" s="1"/>
      <c r="U115" s="1"/>
      <c r="V115" s="1"/>
      <c r="W115" s="1"/>
      <c r="X115" s="1"/>
    </row>
    <row r="116" spans="5:24">
      <c r="E116" s="2"/>
      <c r="G116" s="7" t="s">
        <v>677</v>
      </c>
      <c r="H116" s="7" t="s">
        <v>897</v>
      </c>
      <c r="J116" s="11" t="s">
        <v>864</v>
      </c>
      <c r="K116" s="16">
        <v>0.1</v>
      </c>
      <c r="L116" s="661" t="s">
        <v>727</v>
      </c>
      <c r="M116" s="639" t="s">
        <v>1496</v>
      </c>
      <c r="N116" s="656" t="str">
        <f t="shared" si="1"/>
        <v>神奈川県綾瀬市</v>
      </c>
      <c r="O116" s="637">
        <v>10.7</v>
      </c>
      <c r="P116" s="639">
        <v>10.55</v>
      </c>
      <c r="Q116" s="672">
        <v>10.45</v>
      </c>
      <c r="T116" s="1"/>
      <c r="U116" s="1"/>
      <c r="V116" s="1"/>
      <c r="W116" s="1"/>
      <c r="X116" s="1"/>
    </row>
    <row r="117" spans="5:24">
      <c r="E117" s="2"/>
      <c r="G117" s="7" t="s">
        <v>677</v>
      </c>
      <c r="H117" s="7" t="s">
        <v>898</v>
      </c>
      <c r="J117" s="11" t="s">
        <v>864</v>
      </c>
      <c r="K117" s="16">
        <v>0.1</v>
      </c>
      <c r="L117" s="661" t="s">
        <v>727</v>
      </c>
      <c r="M117" s="639" t="s">
        <v>1497</v>
      </c>
      <c r="N117" s="656" t="str">
        <f t="shared" si="1"/>
        <v>神奈川県葉山町</v>
      </c>
      <c r="O117" s="637">
        <v>10.7</v>
      </c>
      <c r="P117" s="639">
        <v>10.55</v>
      </c>
      <c r="Q117" s="672">
        <v>10.45</v>
      </c>
      <c r="T117" s="1"/>
      <c r="U117" s="1"/>
      <c r="V117" s="1"/>
      <c r="W117" s="1"/>
      <c r="X117" s="1"/>
    </row>
    <row r="118" spans="5:24">
      <c r="E118" s="2"/>
      <c r="G118" s="7" t="s">
        <v>677</v>
      </c>
      <c r="H118" s="7" t="s">
        <v>899</v>
      </c>
      <c r="J118" s="11" t="s">
        <v>864</v>
      </c>
      <c r="K118" s="16">
        <v>0.1</v>
      </c>
      <c r="L118" s="661" t="s">
        <v>727</v>
      </c>
      <c r="M118" s="639" t="s">
        <v>1498</v>
      </c>
      <c r="N118" s="656" t="str">
        <f t="shared" si="1"/>
        <v>神奈川県寒川町</v>
      </c>
      <c r="O118" s="637">
        <v>10.7</v>
      </c>
      <c r="P118" s="639">
        <v>10.55</v>
      </c>
      <c r="Q118" s="672">
        <v>10.45</v>
      </c>
      <c r="T118" s="1"/>
      <c r="U118" s="1"/>
      <c r="V118" s="1"/>
      <c r="W118" s="1"/>
      <c r="X118" s="1"/>
    </row>
    <row r="119" spans="5:24">
      <c r="E119" s="2"/>
      <c r="G119" s="7" t="s">
        <v>677</v>
      </c>
      <c r="H119" s="7" t="s">
        <v>900</v>
      </c>
      <c r="J119" s="11" t="s">
        <v>864</v>
      </c>
      <c r="K119" s="16">
        <v>0.1</v>
      </c>
      <c r="L119" s="661" t="s">
        <v>727</v>
      </c>
      <c r="M119" s="639" t="s">
        <v>1509</v>
      </c>
      <c r="N119" s="656" t="str">
        <f t="shared" si="1"/>
        <v>神奈川県愛川町</v>
      </c>
      <c r="O119" s="637">
        <v>10.7</v>
      </c>
      <c r="P119" s="639">
        <v>10.55</v>
      </c>
      <c r="Q119" s="672">
        <v>10.45</v>
      </c>
      <c r="T119" s="1"/>
      <c r="U119" s="1"/>
      <c r="V119" s="1"/>
      <c r="W119" s="1"/>
      <c r="X119" s="1"/>
    </row>
    <row r="120" spans="5:24">
      <c r="E120" s="2"/>
      <c r="G120" s="7" t="s">
        <v>677</v>
      </c>
      <c r="H120" s="7" t="s">
        <v>901</v>
      </c>
      <c r="J120" s="11" t="s">
        <v>864</v>
      </c>
      <c r="K120" s="16">
        <v>0.1</v>
      </c>
      <c r="L120" s="661" t="s">
        <v>894</v>
      </c>
      <c r="M120" s="639" t="s">
        <v>1788</v>
      </c>
      <c r="N120" s="656" t="str">
        <f t="shared" si="1"/>
        <v>愛知県知立市</v>
      </c>
      <c r="O120" s="637">
        <v>10.7</v>
      </c>
      <c r="P120" s="639">
        <v>10.55</v>
      </c>
      <c r="Q120" s="672">
        <v>10.45</v>
      </c>
      <c r="T120" s="1"/>
      <c r="U120" s="1"/>
      <c r="V120" s="1"/>
      <c r="W120" s="1"/>
      <c r="X120" s="1"/>
    </row>
    <row r="121" spans="5:24">
      <c r="E121" s="2"/>
      <c r="G121" s="7" t="s">
        <v>677</v>
      </c>
      <c r="H121" s="7" t="s">
        <v>902</v>
      </c>
      <c r="J121" s="11" t="s">
        <v>864</v>
      </c>
      <c r="K121" s="16">
        <v>0.1</v>
      </c>
      <c r="L121" s="661" t="s">
        <v>894</v>
      </c>
      <c r="M121" s="639" t="s">
        <v>1792</v>
      </c>
      <c r="N121" s="656" t="str">
        <f t="shared" si="1"/>
        <v>愛知県豊明市</v>
      </c>
      <c r="O121" s="637">
        <v>10.7</v>
      </c>
      <c r="P121" s="639">
        <v>10.55</v>
      </c>
      <c r="Q121" s="672">
        <v>10.45</v>
      </c>
      <c r="T121" s="1"/>
      <c r="U121" s="1"/>
      <c r="V121" s="1"/>
      <c r="W121" s="1"/>
      <c r="X121" s="1"/>
    </row>
    <row r="122" spans="5:24">
      <c r="E122" s="2"/>
      <c r="G122" s="7" t="s">
        <v>677</v>
      </c>
      <c r="H122" s="7" t="s">
        <v>903</v>
      </c>
      <c r="J122" s="11" t="s">
        <v>864</v>
      </c>
      <c r="K122" s="16">
        <v>0.1</v>
      </c>
      <c r="L122" s="661" t="s">
        <v>894</v>
      </c>
      <c r="M122" s="639" t="s">
        <v>2540</v>
      </c>
      <c r="N122" s="656" t="str">
        <f t="shared" si="1"/>
        <v>愛知県みよし市</v>
      </c>
      <c r="O122" s="637">
        <v>10.7</v>
      </c>
      <c r="P122" s="639">
        <v>10.55</v>
      </c>
      <c r="Q122" s="672">
        <v>10.45</v>
      </c>
      <c r="T122" s="1"/>
      <c r="U122" s="1"/>
      <c r="V122" s="1"/>
      <c r="W122" s="1"/>
      <c r="X122" s="1"/>
    </row>
    <row r="123" spans="5:24">
      <c r="E123" s="2"/>
      <c r="G123" s="7" t="s">
        <v>677</v>
      </c>
      <c r="H123" s="7" t="s">
        <v>904</v>
      </c>
      <c r="J123" s="11" t="s">
        <v>864</v>
      </c>
      <c r="K123" s="16">
        <v>0.1</v>
      </c>
      <c r="L123" s="661" t="s">
        <v>761</v>
      </c>
      <c r="M123" s="639" t="s">
        <v>1844</v>
      </c>
      <c r="N123" s="656" t="str">
        <f t="shared" si="1"/>
        <v>滋賀県大津市</v>
      </c>
      <c r="O123" s="637">
        <v>10.7</v>
      </c>
      <c r="P123" s="639">
        <v>10.55</v>
      </c>
      <c r="Q123" s="672">
        <v>10.45</v>
      </c>
      <c r="T123" s="1"/>
      <c r="U123" s="1"/>
      <c r="V123" s="1"/>
      <c r="W123" s="1"/>
      <c r="X123" s="1"/>
    </row>
    <row r="124" spans="5:24">
      <c r="E124" s="2"/>
      <c r="G124" s="7" t="s">
        <v>677</v>
      </c>
      <c r="H124" s="7" t="s">
        <v>905</v>
      </c>
      <c r="J124" s="11" t="s">
        <v>864</v>
      </c>
      <c r="K124" s="16">
        <v>0.1</v>
      </c>
      <c r="L124" s="661" t="s">
        <v>761</v>
      </c>
      <c r="M124" s="639" t="s">
        <v>1848</v>
      </c>
      <c r="N124" s="656" t="str">
        <f t="shared" si="1"/>
        <v>滋賀県草津市</v>
      </c>
      <c r="O124" s="637">
        <v>10.7</v>
      </c>
      <c r="P124" s="639">
        <v>10.55</v>
      </c>
      <c r="Q124" s="672">
        <v>10.45</v>
      </c>
      <c r="T124" s="1"/>
      <c r="U124" s="1"/>
      <c r="V124" s="1"/>
      <c r="W124" s="1"/>
      <c r="X124" s="1"/>
    </row>
    <row r="125" spans="5:24">
      <c r="E125" s="2"/>
      <c r="G125" s="7" t="s">
        <v>677</v>
      </c>
      <c r="H125" s="7" t="s">
        <v>906</v>
      </c>
      <c r="J125" s="11" t="s">
        <v>864</v>
      </c>
      <c r="K125" s="16">
        <v>0.1</v>
      </c>
      <c r="L125" s="661" t="s">
        <v>761</v>
      </c>
      <c r="M125" s="639" t="s">
        <v>2541</v>
      </c>
      <c r="N125" s="656" t="str">
        <f t="shared" si="1"/>
        <v>滋賀県栗東市</v>
      </c>
      <c r="O125" s="637">
        <v>10.7</v>
      </c>
      <c r="P125" s="639">
        <v>10.55</v>
      </c>
      <c r="Q125" s="672">
        <v>10.45</v>
      </c>
      <c r="T125" s="1"/>
      <c r="U125" s="1"/>
      <c r="V125" s="1"/>
      <c r="W125" s="1"/>
      <c r="X125" s="1"/>
    </row>
    <row r="126" spans="5:24">
      <c r="E126" s="2"/>
      <c r="G126" s="7" t="s">
        <v>677</v>
      </c>
      <c r="H126" s="7" t="s">
        <v>907</v>
      </c>
      <c r="J126" s="11" t="s">
        <v>864</v>
      </c>
      <c r="K126" s="16">
        <v>0.1</v>
      </c>
      <c r="L126" s="661" t="s">
        <v>764</v>
      </c>
      <c r="M126" s="639" t="s">
        <v>1863</v>
      </c>
      <c r="N126" s="656" t="str">
        <f t="shared" si="1"/>
        <v>京都府京都市</v>
      </c>
      <c r="O126" s="637">
        <v>10.7</v>
      </c>
      <c r="P126" s="639">
        <v>10.55</v>
      </c>
      <c r="Q126" s="672">
        <v>10.45</v>
      </c>
      <c r="T126" s="1"/>
      <c r="U126" s="1"/>
      <c r="V126" s="1"/>
      <c r="W126" s="1"/>
      <c r="X126" s="1"/>
    </row>
    <row r="127" spans="5:24">
      <c r="E127" s="2"/>
      <c r="G127" s="7" t="s">
        <v>677</v>
      </c>
      <c r="H127" s="7" t="s">
        <v>908</v>
      </c>
      <c r="J127" s="11" t="s">
        <v>864</v>
      </c>
      <c r="K127" s="16">
        <v>0.1</v>
      </c>
      <c r="L127" s="661" t="s">
        <v>764</v>
      </c>
      <c r="M127" s="639" t="s">
        <v>1872</v>
      </c>
      <c r="N127" s="656" t="str">
        <f t="shared" si="1"/>
        <v>京都府長岡京市</v>
      </c>
      <c r="O127" s="637">
        <v>10.7</v>
      </c>
      <c r="P127" s="639">
        <v>10.55</v>
      </c>
      <c r="Q127" s="672">
        <v>10.45</v>
      </c>
      <c r="T127" s="1"/>
      <c r="U127" s="1"/>
      <c r="V127" s="1"/>
      <c r="W127" s="1"/>
      <c r="X127" s="1"/>
    </row>
    <row r="128" spans="5:24">
      <c r="E128" s="2"/>
      <c r="G128" s="7" t="s">
        <v>677</v>
      </c>
      <c r="H128" s="7" t="s">
        <v>909</v>
      </c>
      <c r="J128" s="11" t="s">
        <v>864</v>
      </c>
      <c r="K128" s="16">
        <v>0.1</v>
      </c>
      <c r="L128" s="661" t="s">
        <v>768</v>
      </c>
      <c r="M128" s="639" t="s">
        <v>1890</v>
      </c>
      <c r="N128" s="656" t="str">
        <f t="shared" si="1"/>
        <v>大阪府堺市</v>
      </c>
      <c r="O128" s="637">
        <v>10.7</v>
      </c>
      <c r="P128" s="639">
        <v>10.55</v>
      </c>
      <c r="Q128" s="672">
        <v>10.45</v>
      </c>
      <c r="T128" s="1"/>
      <c r="U128" s="1"/>
      <c r="V128" s="1"/>
      <c r="W128" s="1"/>
      <c r="X128" s="1"/>
    </row>
    <row r="129" spans="5:24">
      <c r="E129" s="2"/>
      <c r="G129" s="7" t="s">
        <v>677</v>
      </c>
      <c r="H129" s="7" t="s">
        <v>910</v>
      </c>
      <c r="J129" s="11" t="s">
        <v>864</v>
      </c>
      <c r="K129" s="16">
        <v>0.1</v>
      </c>
      <c r="L129" s="661" t="s">
        <v>768</v>
      </c>
      <c r="M129" s="639" t="s">
        <v>1899</v>
      </c>
      <c r="N129" s="656" t="str">
        <f t="shared" si="1"/>
        <v>大阪府枚方市</v>
      </c>
      <c r="O129" s="637">
        <v>10.7</v>
      </c>
      <c r="P129" s="639">
        <v>10.55</v>
      </c>
      <c r="Q129" s="672">
        <v>10.45</v>
      </c>
      <c r="T129" s="1"/>
      <c r="U129" s="1"/>
      <c r="V129" s="1"/>
      <c r="W129" s="1"/>
      <c r="X129" s="1"/>
    </row>
    <row r="130" spans="5:24">
      <c r="E130" s="2"/>
      <c r="G130" s="7" t="s">
        <v>677</v>
      </c>
      <c r="H130" s="7" t="s">
        <v>911</v>
      </c>
      <c r="J130" s="11" t="s">
        <v>864</v>
      </c>
      <c r="K130" s="16">
        <v>0.1</v>
      </c>
      <c r="L130" s="661" t="s">
        <v>768</v>
      </c>
      <c r="M130" s="639" t="s">
        <v>1900</v>
      </c>
      <c r="N130" s="656" t="str">
        <f t="shared" si="1"/>
        <v>大阪府茨木市</v>
      </c>
      <c r="O130" s="637">
        <v>10.7</v>
      </c>
      <c r="P130" s="639">
        <v>10.55</v>
      </c>
      <c r="Q130" s="672">
        <v>10.45</v>
      </c>
      <c r="T130" s="1"/>
      <c r="U130" s="1"/>
      <c r="V130" s="1"/>
      <c r="W130" s="1"/>
      <c r="X130" s="1"/>
    </row>
    <row r="131" spans="5:24">
      <c r="E131" s="2"/>
      <c r="G131" s="7" t="s">
        <v>677</v>
      </c>
      <c r="H131" s="7" t="s">
        <v>912</v>
      </c>
      <c r="J131" s="11" t="s">
        <v>864</v>
      </c>
      <c r="K131" s="16">
        <v>0.1</v>
      </c>
      <c r="L131" s="661" t="s">
        <v>768</v>
      </c>
      <c r="M131" s="639" t="s">
        <v>1901</v>
      </c>
      <c r="N131" s="656" t="str">
        <f t="shared" si="1"/>
        <v>大阪府八尾市</v>
      </c>
      <c r="O131" s="637">
        <v>10.7</v>
      </c>
      <c r="P131" s="639">
        <v>10.55</v>
      </c>
      <c r="Q131" s="672">
        <v>10.45</v>
      </c>
      <c r="T131" s="1"/>
      <c r="U131" s="1"/>
      <c r="V131" s="1"/>
      <c r="W131" s="1"/>
      <c r="X131" s="1"/>
    </row>
    <row r="132" spans="5:24">
      <c r="E132" s="2"/>
      <c r="G132" s="7" t="s">
        <v>677</v>
      </c>
      <c r="H132" s="7" t="s">
        <v>913</v>
      </c>
      <c r="J132" s="11" t="s">
        <v>864</v>
      </c>
      <c r="K132" s="16">
        <v>0.1</v>
      </c>
      <c r="L132" s="661" t="s">
        <v>768</v>
      </c>
      <c r="M132" s="639" t="s">
        <v>1906</v>
      </c>
      <c r="N132" s="656" t="str">
        <f t="shared" ref="N132:N195" si="2">L132&amp;M132</f>
        <v>大阪府松原市</v>
      </c>
      <c r="O132" s="637">
        <v>10.7</v>
      </c>
      <c r="P132" s="639">
        <v>10.55</v>
      </c>
      <c r="Q132" s="672">
        <v>10.45</v>
      </c>
      <c r="T132" s="1"/>
      <c r="U132" s="1"/>
      <c r="V132" s="1"/>
      <c r="W132" s="1"/>
      <c r="X132" s="1"/>
    </row>
    <row r="133" spans="5:24">
      <c r="E133" s="2"/>
      <c r="G133" s="7" t="s">
        <v>677</v>
      </c>
      <c r="H133" s="7" t="s">
        <v>914</v>
      </c>
      <c r="J133" s="11" t="s">
        <v>864</v>
      </c>
      <c r="K133" s="16">
        <v>0.1</v>
      </c>
      <c r="L133" s="661" t="s">
        <v>768</v>
      </c>
      <c r="M133" s="639" t="s">
        <v>1913</v>
      </c>
      <c r="N133" s="656" t="str">
        <f t="shared" si="2"/>
        <v>大阪府摂津市</v>
      </c>
      <c r="O133" s="637">
        <v>10.7</v>
      </c>
      <c r="P133" s="639">
        <v>10.55</v>
      </c>
      <c r="Q133" s="672">
        <v>10.45</v>
      </c>
      <c r="T133" s="1"/>
      <c r="U133" s="1"/>
      <c r="V133" s="1"/>
      <c r="W133" s="1"/>
      <c r="X133" s="1"/>
    </row>
    <row r="134" spans="5:24">
      <c r="E134" s="2"/>
      <c r="G134" s="7" t="s">
        <v>677</v>
      </c>
      <c r="H134" s="7" t="s">
        <v>915</v>
      </c>
      <c r="J134" s="11" t="s">
        <v>864</v>
      </c>
      <c r="K134" s="16">
        <v>0.1</v>
      </c>
      <c r="L134" s="661" t="s">
        <v>768</v>
      </c>
      <c r="M134" s="639" t="s">
        <v>1914</v>
      </c>
      <c r="N134" s="656" t="str">
        <f t="shared" si="2"/>
        <v>大阪府高石市</v>
      </c>
      <c r="O134" s="637">
        <v>10.7</v>
      </c>
      <c r="P134" s="639">
        <v>10.55</v>
      </c>
      <c r="Q134" s="672">
        <v>10.45</v>
      </c>
      <c r="T134" s="1"/>
      <c r="U134" s="1"/>
      <c r="V134" s="1"/>
      <c r="W134" s="1"/>
      <c r="X134" s="1"/>
    </row>
    <row r="135" spans="5:24">
      <c r="E135" s="2"/>
      <c r="G135" s="7" t="s">
        <v>677</v>
      </c>
      <c r="H135" s="7" t="s">
        <v>916</v>
      </c>
      <c r="J135" s="11" t="s">
        <v>864</v>
      </c>
      <c r="K135" s="16">
        <v>0.1</v>
      </c>
      <c r="L135" s="661" t="s">
        <v>768</v>
      </c>
      <c r="M135" s="639" t="s">
        <v>1916</v>
      </c>
      <c r="N135" s="656" t="str">
        <f t="shared" si="2"/>
        <v>大阪府東大阪市</v>
      </c>
      <c r="O135" s="637">
        <v>10.7</v>
      </c>
      <c r="P135" s="639">
        <v>10.55</v>
      </c>
      <c r="Q135" s="672">
        <v>10.45</v>
      </c>
      <c r="T135" s="1"/>
      <c r="U135" s="1"/>
      <c r="V135" s="1"/>
      <c r="W135" s="1"/>
      <c r="X135" s="1"/>
    </row>
    <row r="136" spans="5:24">
      <c r="E136" s="2"/>
      <c r="G136" s="7" t="s">
        <v>677</v>
      </c>
      <c r="H136" s="7" t="s">
        <v>918</v>
      </c>
      <c r="J136" s="11" t="s">
        <v>864</v>
      </c>
      <c r="K136" s="16">
        <v>0.1</v>
      </c>
      <c r="L136" s="661" t="s">
        <v>768</v>
      </c>
      <c r="M136" s="639" t="s">
        <v>1919</v>
      </c>
      <c r="N136" s="656" t="str">
        <f t="shared" si="2"/>
        <v>大阪府交野市</v>
      </c>
      <c r="O136" s="637">
        <v>10.7</v>
      </c>
      <c r="P136" s="639">
        <v>10.55</v>
      </c>
      <c r="Q136" s="672">
        <v>10.45</v>
      </c>
      <c r="T136" s="1"/>
      <c r="U136" s="1"/>
      <c r="V136" s="1"/>
      <c r="W136" s="1"/>
      <c r="X136" s="1"/>
    </row>
    <row r="137" spans="5:24">
      <c r="E137" s="2"/>
      <c r="G137" s="7" t="s">
        <v>677</v>
      </c>
      <c r="H137" s="7" t="s">
        <v>919</v>
      </c>
      <c r="J137" s="11" t="s">
        <v>864</v>
      </c>
      <c r="K137" s="16">
        <v>0.1</v>
      </c>
      <c r="L137" s="661" t="s">
        <v>772</v>
      </c>
      <c r="M137" s="639" t="s">
        <v>1934</v>
      </c>
      <c r="N137" s="656" t="str">
        <f t="shared" si="2"/>
        <v>兵庫県尼崎市</v>
      </c>
      <c r="O137" s="637">
        <v>10.7</v>
      </c>
      <c r="P137" s="639">
        <v>10.55</v>
      </c>
      <c r="Q137" s="672">
        <v>10.45</v>
      </c>
      <c r="T137" s="1"/>
      <c r="U137" s="1"/>
      <c r="V137" s="1"/>
      <c r="W137" s="1"/>
      <c r="X137" s="1"/>
    </row>
    <row r="138" spans="5:24">
      <c r="E138" s="2"/>
      <c r="G138" s="7" t="s">
        <v>677</v>
      </c>
      <c r="H138" s="7" t="s">
        <v>920</v>
      </c>
      <c r="J138" s="11" t="s">
        <v>864</v>
      </c>
      <c r="K138" s="16">
        <v>0.1</v>
      </c>
      <c r="L138" s="661" t="s">
        <v>772</v>
      </c>
      <c r="M138" s="639" t="s">
        <v>1939</v>
      </c>
      <c r="N138" s="656" t="str">
        <f t="shared" si="2"/>
        <v>兵庫県伊丹市</v>
      </c>
      <c r="O138" s="637">
        <v>10.7</v>
      </c>
      <c r="P138" s="639">
        <v>10.55</v>
      </c>
      <c r="Q138" s="672">
        <v>10.45</v>
      </c>
      <c r="T138" s="1"/>
      <c r="U138" s="1"/>
      <c r="V138" s="1"/>
      <c r="W138" s="1"/>
      <c r="X138" s="1"/>
    </row>
    <row r="139" spans="5:24">
      <c r="E139" s="2"/>
      <c r="G139" s="7" t="s">
        <v>677</v>
      </c>
      <c r="H139" s="7" t="s">
        <v>921</v>
      </c>
      <c r="J139" s="11" t="s">
        <v>864</v>
      </c>
      <c r="K139" s="16">
        <v>0.1</v>
      </c>
      <c r="L139" s="661" t="s">
        <v>772</v>
      </c>
      <c r="M139" s="639" t="s">
        <v>1948</v>
      </c>
      <c r="N139" s="656" t="str">
        <f t="shared" si="2"/>
        <v>兵庫県川西市</v>
      </c>
      <c r="O139" s="637">
        <v>10.7</v>
      </c>
      <c r="P139" s="639">
        <v>10.55</v>
      </c>
      <c r="Q139" s="672">
        <v>10.45</v>
      </c>
      <c r="T139" s="1"/>
      <c r="U139" s="1"/>
      <c r="V139" s="1"/>
      <c r="W139" s="1"/>
      <c r="X139" s="1"/>
    </row>
    <row r="140" spans="5:24">
      <c r="E140" s="2"/>
      <c r="G140" s="7" t="s">
        <v>677</v>
      </c>
      <c r="H140" s="7" t="s">
        <v>922</v>
      </c>
      <c r="J140" s="11" t="s">
        <v>864</v>
      </c>
      <c r="K140" s="16">
        <v>0.1</v>
      </c>
      <c r="L140" s="661" t="s">
        <v>772</v>
      </c>
      <c r="M140" s="639" t="s">
        <v>1950</v>
      </c>
      <c r="N140" s="656" t="str">
        <f t="shared" si="2"/>
        <v>兵庫県三田市</v>
      </c>
      <c r="O140" s="637">
        <v>10.7</v>
      </c>
      <c r="P140" s="639">
        <v>10.55</v>
      </c>
      <c r="Q140" s="672">
        <v>10.45</v>
      </c>
      <c r="T140" s="1"/>
      <c r="U140" s="1"/>
      <c r="V140" s="1"/>
      <c r="W140" s="1"/>
      <c r="X140" s="1"/>
    </row>
    <row r="141" spans="5:24">
      <c r="E141" s="2"/>
      <c r="G141" s="7" t="s">
        <v>677</v>
      </c>
      <c r="H141" s="7" t="s">
        <v>923</v>
      </c>
      <c r="J141" s="11" t="s">
        <v>864</v>
      </c>
      <c r="K141" s="16">
        <v>0.1</v>
      </c>
      <c r="L141" s="661" t="s">
        <v>792</v>
      </c>
      <c r="M141" s="639" t="s">
        <v>2099</v>
      </c>
      <c r="N141" s="656" t="str">
        <f t="shared" si="2"/>
        <v>広島県広島市</v>
      </c>
      <c r="O141" s="637">
        <v>10.7</v>
      </c>
      <c r="P141" s="639">
        <v>10.55</v>
      </c>
      <c r="Q141" s="672">
        <v>10.45</v>
      </c>
      <c r="T141" s="1"/>
      <c r="U141" s="1"/>
      <c r="V141" s="1"/>
      <c r="W141" s="1"/>
      <c r="X141" s="1"/>
    </row>
    <row r="142" spans="5:24">
      <c r="E142" s="2"/>
      <c r="G142" s="7" t="s">
        <v>677</v>
      </c>
      <c r="H142" s="7" t="s">
        <v>924</v>
      </c>
      <c r="J142" s="11" t="s">
        <v>864</v>
      </c>
      <c r="K142" s="16">
        <v>0.1</v>
      </c>
      <c r="L142" s="661" t="s">
        <v>792</v>
      </c>
      <c r="M142" s="639" t="s">
        <v>2112</v>
      </c>
      <c r="N142" s="656" t="str">
        <f t="shared" si="2"/>
        <v>広島県府中町</v>
      </c>
      <c r="O142" s="637">
        <v>10.7</v>
      </c>
      <c r="P142" s="639">
        <v>10.55</v>
      </c>
      <c r="Q142" s="672">
        <v>10.45</v>
      </c>
      <c r="T142" s="1"/>
      <c r="U142" s="1"/>
      <c r="V142" s="1"/>
      <c r="W142" s="1"/>
      <c r="X142" s="1"/>
    </row>
    <row r="143" spans="5:24">
      <c r="E143" s="2"/>
      <c r="G143" s="7" t="s">
        <v>677</v>
      </c>
      <c r="H143" s="7" t="s">
        <v>925</v>
      </c>
      <c r="J143" s="11" t="s">
        <v>864</v>
      </c>
      <c r="K143" s="16">
        <v>0.1</v>
      </c>
      <c r="L143" s="661" t="s">
        <v>811</v>
      </c>
      <c r="M143" s="639" t="s">
        <v>2542</v>
      </c>
      <c r="N143" s="656" t="str">
        <f t="shared" si="2"/>
        <v>福岡県福岡市</v>
      </c>
      <c r="O143" s="637">
        <v>10.7</v>
      </c>
      <c r="P143" s="639">
        <v>10.55</v>
      </c>
      <c r="Q143" s="672">
        <v>10.45</v>
      </c>
      <c r="T143" s="1"/>
      <c r="U143" s="1"/>
      <c r="V143" s="1"/>
      <c r="W143" s="1"/>
      <c r="X143" s="1"/>
    </row>
    <row r="144" spans="5:24" ht="13.8" thickBot="1">
      <c r="E144" s="2"/>
      <c r="G144" s="7" t="s">
        <v>677</v>
      </c>
      <c r="H144" s="7" t="s">
        <v>926</v>
      </c>
      <c r="J144" s="12" t="s">
        <v>864</v>
      </c>
      <c r="K144" s="645">
        <v>0.1</v>
      </c>
      <c r="L144" s="673" t="s">
        <v>811</v>
      </c>
      <c r="M144" s="642" t="s">
        <v>2543</v>
      </c>
      <c r="N144" s="680" t="str">
        <f t="shared" si="2"/>
        <v>福岡県春日市</v>
      </c>
      <c r="O144" s="641">
        <v>10.7</v>
      </c>
      <c r="P144" s="642">
        <v>10.55</v>
      </c>
      <c r="Q144" s="674">
        <v>10.45</v>
      </c>
      <c r="T144" s="1"/>
      <c r="U144" s="1"/>
      <c r="V144" s="1"/>
      <c r="W144" s="1"/>
      <c r="X144" s="1"/>
    </row>
    <row r="145" spans="5:24">
      <c r="E145" s="2"/>
      <c r="G145" s="7" t="s">
        <v>677</v>
      </c>
      <c r="H145" s="7" t="s">
        <v>927</v>
      </c>
      <c r="J145" s="634" t="s">
        <v>917</v>
      </c>
      <c r="K145" s="663">
        <v>0.06</v>
      </c>
      <c r="L145" s="668" t="s">
        <v>694</v>
      </c>
      <c r="M145" s="640" t="s">
        <v>1043</v>
      </c>
      <c r="N145" s="676" t="str">
        <f t="shared" si="2"/>
        <v>宮城県仙台市</v>
      </c>
      <c r="O145" s="636">
        <v>10.42</v>
      </c>
      <c r="P145" s="640">
        <v>10.33</v>
      </c>
      <c r="Q145" s="676">
        <v>10.27</v>
      </c>
      <c r="T145" s="1"/>
      <c r="U145" s="1"/>
      <c r="V145" s="1"/>
      <c r="W145" s="1"/>
      <c r="X145" s="1"/>
    </row>
    <row r="146" spans="5:24">
      <c r="E146" s="2"/>
      <c r="G146" s="7" t="s">
        <v>677</v>
      </c>
      <c r="H146" s="7" t="s">
        <v>928</v>
      </c>
      <c r="J146" s="11" t="s">
        <v>917</v>
      </c>
      <c r="K146" s="16">
        <v>0.06</v>
      </c>
      <c r="L146" s="661" t="s">
        <v>694</v>
      </c>
      <c r="M146" s="639" t="s">
        <v>2544</v>
      </c>
      <c r="N146" s="672" t="str">
        <f t="shared" si="2"/>
        <v>宮城県多賀城市</v>
      </c>
      <c r="O146" s="637">
        <v>10.42</v>
      </c>
      <c r="P146" s="639">
        <v>10.33</v>
      </c>
      <c r="Q146" s="672">
        <v>10.27</v>
      </c>
      <c r="T146" s="1"/>
      <c r="U146" s="1"/>
      <c r="V146" s="1"/>
      <c r="W146" s="1"/>
      <c r="X146" s="1"/>
    </row>
    <row r="147" spans="5:24">
      <c r="E147" s="2"/>
      <c r="G147" s="7" t="s">
        <v>677</v>
      </c>
      <c r="H147" s="7" t="s">
        <v>929</v>
      </c>
      <c r="J147" s="11" t="s">
        <v>917</v>
      </c>
      <c r="K147" s="16">
        <v>0.06</v>
      </c>
      <c r="L147" s="661" t="s">
        <v>710</v>
      </c>
      <c r="M147" s="639" t="s">
        <v>1198</v>
      </c>
      <c r="N147" s="672" t="str">
        <f t="shared" si="2"/>
        <v>茨城県土浦市</v>
      </c>
      <c r="O147" s="637">
        <v>10.42</v>
      </c>
      <c r="P147" s="639">
        <v>10.33</v>
      </c>
      <c r="Q147" s="672">
        <v>10.27</v>
      </c>
      <c r="T147" s="1"/>
      <c r="U147" s="1"/>
      <c r="V147" s="1"/>
      <c r="W147" s="1"/>
      <c r="X147" s="1"/>
    </row>
    <row r="148" spans="5:24">
      <c r="E148" s="2"/>
      <c r="G148" s="7" t="s">
        <v>677</v>
      </c>
      <c r="H148" s="7" t="s">
        <v>930</v>
      </c>
      <c r="J148" s="11" t="s">
        <v>917</v>
      </c>
      <c r="K148" s="16">
        <v>0.06</v>
      </c>
      <c r="L148" s="661" t="s">
        <v>710</v>
      </c>
      <c r="M148" s="639" t="s">
        <v>1199</v>
      </c>
      <c r="N148" s="672" t="str">
        <f t="shared" si="2"/>
        <v>茨城県古河市</v>
      </c>
      <c r="O148" s="637">
        <v>10.42</v>
      </c>
      <c r="P148" s="639">
        <v>10.33</v>
      </c>
      <c r="Q148" s="672">
        <v>10.27</v>
      </c>
      <c r="T148" s="1"/>
      <c r="U148" s="1"/>
      <c r="V148" s="1"/>
      <c r="W148" s="1"/>
      <c r="X148" s="1"/>
    </row>
    <row r="149" spans="5:24">
      <c r="E149" s="2"/>
      <c r="G149" s="7" t="s">
        <v>677</v>
      </c>
      <c r="H149" s="7" t="s">
        <v>931</v>
      </c>
      <c r="J149" s="11" t="s">
        <v>917</v>
      </c>
      <c r="K149" s="16">
        <v>0.06</v>
      </c>
      <c r="L149" s="661" t="s">
        <v>710</v>
      </c>
      <c r="M149" s="639" t="s">
        <v>1240</v>
      </c>
      <c r="N149" s="672" t="str">
        <f t="shared" si="2"/>
        <v>茨城県利根町</v>
      </c>
      <c r="O149" s="637">
        <v>10.42</v>
      </c>
      <c r="P149" s="639">
        <v>10.33</v>
      </c>
      <c r="Q149" s="672">
        <v>10.27</v>
      </c>
      <c r="T149" s="1"/>
      <c r="U149" s="1"/>
      <c r="V149" s="1"/>
      <c r="W149" s="1"/>
      <c r="X149" s="1"/>
    </row>
    <row r="150" spans="5:24">
      <c r="E150" s="2"/>
      <c r="G150" s="7" t="s">
        <v>677</v>
      </c>
      <c r="H150" s="7" t="s">
        <v>932</v>
      </c>
      <c r="J150" s="11" t="s">
        <v>917</v>
      </c>
      <c r="K150" s="16">
        <v>0.06</v>
      </c>
      <c r="L150" s="661" t="s">
        <v>713</v>
      </c>
      <c r="M150" s="639" t="s">
        <v>1241</v>
      </c>
      <c r="N150" s="672" t="str">
        <f t="shared" si="2"/>
        <v>栃木県宇都宮市</v>
      </c>
      <c r="O150" s="637">
        <v>10.42</v>
      </c>
      <c r="P150" s="639">
        <v>10.33</v>
      </c>
      <c r="Q150" s="672">
        <v>10.27</v>
      </c>
      <c r="T150" s="1"/>
      <c r="U150" s="1"/>
      <c r="V150" s="1"/>
      <c r="W150" s="1"/>
      <c r="X150" s="1"/>
    </row>
    <row r="151" spans="5:24">
      <c r="E151" s="2"/>
      <c r="G151" s="7" t="s">
        <v>677</v>
      </c>
      <c r="H151" s="7" t="s">
        <v>933</v>
      </c>
      <c r="J151" s="11" t="s">
        <v>917</v>
      </c>
      <c r="K151" s="16">
        <v>0.06</v>
      </c>
      <c r="L151" s="661" t="s">
        <v>713</v>
      </c>
      <c r="M151" s="639" t="s">
        <v>1261</v>
      </c>
      <c r="N151" s="672" t="str">
        <f t="shared" si="2"/>
        <v>栃木県野木町</v>
      </c>
      <c r="O151" s="637">
        <v>10.42</v>
      </c>
      <c r="P151" s="639">
        <v>10.33</v>
      </c>
      <c r="Q151" s="672">
        <v>10.27</v>
      </c>
      <c r="T151" s="1"/>
      <c r="U151" s="1"/>
      <c r="V151" s="1"/>
      <c r="W151" s="1"/>
      <c r="X151" s="1"/>
    </row>
    <row r="152" spans="5:24">
      <c r="E152" s="2"/>
      <c r="G152" s="7" t="s">
        <v>677</v>
      </c>
      <c r="H152" s="7" t="s">
        <v>934</v>
      </c>
      <c r="J152" s="11" t="s">
        <v>917</v>
      </c>
      <c r="K152" s="16">
        <v>0.06</v>
      </c>
      <c r="L152" s="661" t="s">
        <v>716</v>
      </c>
      <c r="M152" s="639" t="s">
        <v>1267</v>
      </c>
      <c r="N152" s="672" t="str">
        <f t="shared" si="2"/>
        <v>群馬県高崎市</v>
      </c>
      <c r="O152" s="637">
        <v>10.42</v>
      </c>
      <c r="P152" s="639">
        <v>10.33</v>
      </c>
      <c r="Q152" s="672">
        <v>10.27</v>
      </c>
      <c r="T152" s="1"/>
      <c r="U152" s="1"/>
      <c r="V152" s="1"/>
      <c r="W152" s="1"/>
      <c r="X152" s="1"/>
    </row>
    <row r="153" spans="5:24">
      <c r="E153" s="2"/>
      <c r="G153" s="7" t="s">
        <v>677</v>
      </c>
      <c r="H153" s="7" t="s">
        <v>935</v>
      </c>
      <c r="J153" s="11" t="s">
        <v>917</v>
      </c>
      <c r="K153" s="16">
        <v>0.06</v>
      </c>
      <c r="L153" s="661" t="s">
        <v>718</v>
      </c>
      <c r="M153" s="639" t="s">
        <v>1301</v>
      </c>
      <c r="N153" s="672" t="str">
        <f t="shared" si="2"/>
        <v>埼玉県川越市</v>
      </c>
      <c r="O153" s="637">
        <v>10.42</v>
      </c>
      <c r="P153" s="639">
        <v>10.33</v>
      </c>
      <c r="Q153" s="672">
        <v>10.27</v>
      </c>
      <c r="T153" s="1"/>
      <c r="U153" s="1"/>
      <c r="V153" s="1"/>
      <c r="W153" s="1"/>
      <c r="X153" s="1"/>
    </row>
    <row r="154" spans="5:24">
      <c r="E154" s="2"/>
      <c r="G154" s="7" t="s">
        <v>677</v>
      </c>
      <c r="H154" s="7" t="s">
        <v>936</v>
      </c>
      <c r="J154" s="11" t="s">
        <v>917</v>
      </c>
      <c r="K154" s="16">
        <v>0.06</v>
      </c>
      <c r="L154" s="661" t="s">
        <v>718</v>
      </c>
      <c r="M154" s="639" t="s">
        <v>1304</v>
      </c>
      <c r="N154" s="672" t="str">
        <f t="shared" si="2"/>
        <v>埼玉県行田市</v>
      </c>
      <c r="O154" s="637">
        <v>10.42</v>
      </c>
      <c r="P154" s="639">
        <v>10.33</v>
      </c>
      <c r="Q154" s="672">
        <v>10.27</v>
      </c>
      <c r="T154" s="1"/>
      <c r="U154" s="1"/>
      <c r="V154" s="1"/>
      <c r="W154" s="1"/>
      <c r="X154" s="1"/>
    </row>
    <row r="155" spans="5:24">
      <c r="E155" s="2"/>
      <c r="G155" s="7" t="s">
        <v>677</v>
      </c>
      <c r="H155" s="7" t="s">
        <v>937</v>
      </c>
      <c r="J155" s="11" t="s">
        <v>917</v>
      </c>
      <c r="K155" s="16">
        <v>0.06</v>
      </c>
      <c r="L155" s="661" t="s">
        <v>718</v>
      </c>
      <c r="M155" s="639" t="s">
        <v>1306</v>
      </c>
      <c r="N155" s="672" t="str">
        <f t="shared" si="2"/>
        <v>埼玉県所沢市</v>
      </c>
      <c r="O155" s="637">
        <v>10.42</v>
      </c>
      <c r="P155" s="639">
        <v>10.33</v>
      </c>
      <c r="Q155" s="672">
        <v>10.27</v>
      </c>
      <c r="T155" s="1"/>
      <c r="U155" s="1"/>
      <c r="V155" s="1"/>
      <c r="W155" s="1"/>
      <c r="X155" s="1"/>
    </row>
    <row r="156" spans="5:24">
      <c r="E156" s="2"/>
      <c r="G156" s="7" t="s">
        <v>677</v>
      </c>
      <c r="H156" s="7" t="s">
        <v>938</v>
      </c>
      <c r="J156" s="11" t="s">
        <v>917</v>
      </c>
      <c r="K156" s="16">
        <v>0.06</v>
      </c>
      <c r="L156" s="661" t="s">
        <v>718</v>
      </c>
      <c r="M156" s="639" t="s">
        <v>2545</v>
      </c>
      <c r="N156" s="672" t="str">
        <f t="shared" si="2"/>
        <v>埼玉県飯能市</v>
      </c>
      <c r="O156" s="637">
        <v>10.42</v>
      </c>
      <c r="P156" s="639">
        <v>10.33</v>
      </c>
      <c r="Q156" s="672">
        <v>10.27</v>
      </c>
      <c r="T156" s="1"/>
      <c r="U156" s="1"/>
      <c r="V156" s="1"/>
      <c r="W156" s="1"/>
      <c r="X156" s="1"/>
    </row>
    <row r="157" spans="5:24">
      <c r="E157" s="2"/>
      <c r="G157" s="7" t="s">
        <v>677</v>
      </c>
      <c r="H157" s="7" t="s">
        <v>939</v>
      </c>
      <c r="J157" s="11" t="s">
        <v>917</v>
      </c>
      <c r="K157" s="16">
        <v>0.06</v>
      </c>
      <c r="L157" s="661" t="s">
        <v>718</v>
      </c>
      <c r="M157" s="639" t="s">
        <v>1308</v>
      </c>
      <c r="N157" s="672" t="str">
        <f t="shared" si="2"/>
        <v>埼玉県加須市</v>
      </c>
      <c r="O157" s="637">
        <v>10.42</v>
      </c>
      <c r="P157" s="639">
        <v>10.33</v>
      </c>
      <c r="Q157" s="672">
        <v>10.27</v>
      </c>
      <c r="T157" s="1"/>
      <c r="U157" s="1"/>
      <c r="V157" s="1"/>
      <c r="W157" s="1"/>
      <c r="X157" s="1"/>
    </row>
    <row r="158" spans="5:24">
      <c r="E158" s="2"/>
      <c r="G158" s="7" t="s">
        <v>677</v>
      </c>
      <c r="H158" s="7" t="s">
        <v>940</v>
      </c>
      <c r="J158" s="11" t="s">
        <v>917</v>
      </c>
      <c r="K158" s="16">
        <v>0.06</v>
      </c>
      <c r="L158" s="661" t="s">
        <v>718</v>
      </c>
      <c r="M158" s="639" t="s">
        <v>1310</v>
      </c>
      <c r="N158" s="672" t="str">
        <f t="shared" si="2"/>
        <v>埼玉県東松山市</v>
      </c>
      <c r="O158" s="637">
        <v>10.42</v>
      </c>
      <c r="P158" s="639">
        <v>10.33</v>
      </c>
      <c r="Q158" s="672">
        <v>10.27</v>
      </c>
      <c r="T158" s="1"/>
      <c r="U158" s="1"/>
      <c r="V158" s="1"/>
      <c r="W158" s="1"/>
      <c r="X158" s="1"/>
    </row>
    <row r="159" spans="5:24">
      <c r="E159" s="2"/>
      <c r="G159" s="7" t="s">
        <v>677</v>
      </c>
      <c r="H159" s="7" t="s">
        <v>941</v>
      </c>
      <c r="J159" s="11" t="s">
        <v>917</v>
      </c>
      <c r="K159" s="16">
        <v>0.06</v>
      </c>
      <c r="L159" s="661" t="s">
        <v>718</v>
      </c>
      <c r="M159" s="639" t="s">
        <v>1311</v>
      </c>
      <c r="N159" s="672" t="str">
        <f t="shared" si="2"/>
        <v>埼玉県春日部市</v>
      </c>
      <c r="O159" s="637">
        <v>10.42</v>
      </c>
      <c r="P159" s="639">
        <v>10.33</v>
      </c>
      <c r="Q159" s="672">
        <v>10.27</v>
      </c>
      <c r="T159" s="1"/>
      <c r="U159" s="1"/>
      <c r="V159" s="1"/>
      <c r="W159" s="1"/>
      <c r="X159" s="1"/>
    </row>
    <row r="160" spans="5:24">
      <c r="E160" s="2"/>
      <c r="G160" s="7" t="s">
        <v>677</v>
      </c>
      <c r="H160" s="7" t="s">
        <v>942</v>
      </c>
      <c r="J160" s="11" t="s">
        <v>917</v>
      </c>
      <c r="K160" s="16">
        <v>0.06</v>
      </c>
      <c r="L160" s="661" t="s">
        <v>718</v>
      </c>
      <c r="M160" s="639" t="s">
        <v>1312</v>
      </c>
      <c r="N160" s="672" t="str">
        <f t="shared" si="2"/>
        <v>埼玉県狭山市</v>
      </c>
      <c r="O160" s="637">
        <v>10.42</v>
      </c>
      <c r="P160" s="639">
        <v>10.33</v>
      </c>
      <c r="Q160" s="672">
        <v>10.27</v>
      </c>
      <c r="T160" s="1"/>
      <c r="U160" s="1"/>
      <c r="V160" s="1"/>
      <c r="W160" s="1"/>
      <c r="X160" s="1"/>
    </row>
    <row r="161" spans="5:24">
      <c r="E161" s="2"/>
      <c r="G161" s="7" t="s">
        <v>677</v>
      </c>
      <c r="H161" s="7" t="s">
        <v>943</v>
      </c>
      <c r="J161" s="11" t="s">
        <v>917</v>
      </c>
      <c r="K161" s="16">
        <v>0.06</v>
      </c>
      <c r="L161" s="661" t="s">
        <v>718</v>
      </c>
      <c r="M161" s="639" t="s">
        <v>1313</v>
      </c>
      <c r="N161" s="672" t="str">
        <f t="shared" si="2"/>
        <v>埼玉県羽生市</v>
      </c>
      <c r="O161" s="637">
        <v>10.42</v>
      </c>
      <c r="P161" s="639">
        <v>10.33</v>
      </c>
      <c r="Q161" s="672">
        <v>10.27</v>
      </c>
      <c r="T161" s="1"/>
      <c r="U161" s="1"/>
      <c r="V161" s="1"/>
      <c r="W161" s="1"/>
      <c r="X161" s="1"/>
    </row>
    <row r="162" spans="5:24">
      <c r="E162" s="2"/>
      <c r="G162" s="7" t="s">
        <v>677</v>
      </c>
      <c r="H162" s="7" t="s">
        <v>944</v>
      </c>
      <c r="J162" s="11" t="s">
        <v>917</v>
      </c>
      <c r="K162" s="16">
        <v>0.06</v>
      </c>
      <c r="L162" s="661" t="s">
        <v>718</v>
      </c>
      <c r="M162" s="639" t="s">
        <v>1314</v>
      </c>
      <c r="N162" s="672" t="str">
        <f t="shared" si="2"/>
        <v>埼玉県鴻巣市</v>
      </c>
      <c r="O162" s="637">
        <v>10.42</v>
      </c>
      <c r="P162" s="639">
        <v>10.33</v>
      </c>
      <c r="Q162" s="672">
        <v>10.27</v>
      </c>
      <c r="T162" s="1"/>
      <c r="U162" s="1"/>
      <c r="V162" s="1"/>
      <c r="W162" s="1"/>
      <c r="X162" s="1"/>
    </row>
    <row r="163" spans="5:24">
      <c r="E163" s="2"/>
      <c r="G163" s="7" t="s">
        <v>677</v>
      </c>
      <c r="H163" s="7" t="s">
        <v>945</v>
      </c>
      <c r="J163" s="11" t="s">
        <v>917</v>
      </c>
      <c r="K163" s="16">
        <v>0.06</v>
      </c>
      <c r="L163" s="661" t="s">
        <v>718</v>
      </c>
      <c r="M163" s="639" t="s">
        <v>1316</v>
      </c>
      <c r="N163" s="672" t="str">
        <f t="shared" si="2"/>
        <v>埼玉県上尾市</v>
      </c>
      <c r="O163" s="637">
        <v>10.42</v>
      </c>
      <c r="P163" s="639">
        <v>10.33</v>
      </c>
      <c r="Q163" s="672">
        <v>10.27</v>
      </c>
      <c r="T163" s="1"/>
      <c r="U163" s="1"/>
      <c r="V163" s="1"/>
      <c r="W163" s="1"/>
      <c r="X163" s="1"/>
    </row>
    <row r="164" spans="5:24">
      <c r="E164" s="2"/>
      <c r="G164" s="7" t="s">
        <v>677</v>
      </c>
      <c r="H164" s="7" t="s">
        <v>946</v>
      </c>
      <c r="J164" s="11" t="s">
        <v>917</v>
      </c>
      <c r="K164" s="16">
        <v>0.06</v>
      </c>
      <c r="L164" s="661" t="s">
        <v>718</v>
      </c>
      <c r="M164" s="639" t="s">
        <v>1318</v>
      </c>
      <c r="N164" s="672" t="str">
        <f t="shared" si="2"/>
        <v>埼玉県越谷市</v>
      </c>
      <c r="O164" s="637">
        <v>10.42</v>
      </c>
      <c r="P164" s="639">
        <v>10.33</v>
      </c>
      <c r="Q164" s="672">
        <v>10.27</v>
      </c>
      <c r="T164" s="1"/>
      <c r="U164" s="1"/>
      <c r="V164" s="1"/>
      <c r="W164" s="1"/>
      <c r="X164" s="1"/>
    </row>
    <row r="165" spans="5:24">
      <c r="E165" s="2"/>
      <c r="G165" s="7" t="s">
        <v>677</v>
      </c>
      <c r="H165" s="7" t="s">
        <v>947</v>
      </c>
      <c r="J165" s="11" t="s">
        <v>917</v>
      </c>
      <c r="K165" s="16">
        <v>0.06</v>
      </c>
      <c r="L165" s="661" t="s">
        <v>718</v>
      </c>
      <c r="M165" s="639" t="s">
        <v>1319</v>
      </c>
      <c r="N165" s="672" t="str">
        <f t="shared" si="2"/>
        <v>埼玉県蕨市</v>
      </c>
      <c r="O165" s="637">
        <v>10.42</v>
      </c>
      <c r="P165" s="639">
        <v>10.33</v>
      </c>
      <c r="Q165" s="672">
        <v>10.27</v>
      </c>
      <c r="T165" s="1"/>
      <c r="U165" s="1"/>
      <c r="V165" s="1"/>
      <c r="W165" s="1"/>
      <c r="X165" s="1"/>
    </row>
    <row r="166" spans="5:24">
      <c r="E166" s="2"/>
      <c r="G166" s="7" t="s">
        <v>677</v>
      </c>
      <c r="H166" s="7" t="s">
        <v>948</v>
      </c>
      <c r="J166" s="11" t="s">
        <v>917</v>
      </c>
      <c r="K166" s="16">
        <v>0.06</v>
      </c>
      <c r="L166" s="661" t="s">
        <v>718</v>
      </c>
      <c r="M166" s="639" t="s">
        <v>1321</v>
      </c>
      <c r="N166" s="672" t="str">
        <f t="shared" si="2"/>
        <v>埼玉県入間市</v>
      </c>
      <c r="O166" s="637">
        <v>10.42</v>
      </c>
      <c r="P166" s="639">
        <v>10.33</v>
      </c>
      <c r="Q166" s="672">
        <v>10.27</v>
      </c>
      <c r="T166" s="1"/>
      <c r="U166" s="1"/>
      <c r="V166" s="1"/>
      <c r="W166" s="1"/>
      <c r="X166" s="1"/>
    </row>
    <row r="167" spans="5:24">
      <c r="E167" s="2"/>
      <c r="G167" s="7" t="s">
        <v>677</v>
      </c>
      <c r="H167" s="7" t="s">
        <v>949</v>
      </c>
      <c r="J167" s="11" t="s">
        <v>917</v>
      </c>
      <c r="K167" s="16">
        <v>0.06</v>
      </c>
      <c r="L167" s="661" t="s">
        <v>718</v>
      </c>
      <c r="M167" s="639" t="s">
        <v>1326</v>
      </c>
      <c r="N167" s="672" t="str">
        <f t="shared" si="2"/>
        <v>埼玉県桶川市</v>
      </c>
      <c r="O167" s="637">
        <v>10.42</v>
      </c>
      <c r="P167" s="639">
        <v>10.33</v>
      </c>
      <c r="Q167" s="672">
        <v>10.27</v>
      </c>
      <c r="T167" s="1"/>
      <c r="U167" s="1"/>
      <c r="V167" s="1"/>
      <c r="W167" s="1"/>
      <c r="X167" s="1"/>
    </row>
    <row r="168" spans="5:24">
      <c r="E168" s="2"/>
      <c r="G168" s="7" t="s">
        <v>677</v>
      </c>
      <c r="H168" s="7" t="s">
        <v>950</v>
      </c>
      <c r="J168" s="11" t="s">
        <v>917</v>
      </c>
      <c r="K168" s="16">
        <v>0.06</v>
      </c>
      <c r="L168" s="661" t="s">
        <v>718</v>
      </c>
      <c r="M168" s="639" t="s">
        <v>1327</v>
      </c>
      <c r="N168" s="672" t="str">
        <f t="shared" si="2"/>
        <v>埼玉県久喜市</v>
      </c>
      <c r="O168" s="637">
        <v>10.42</v>
      </c>
      <c r="P168" s="639">
        <v>10.33</v>
      </c>
      <c r="Q168" s="672">
        <v>10.27</v>
      </c>
      <c r="T168" s="1"/>
      <c r="U168" s="1"/>
      <c r="V168" s="1"/>
      <c r="W168" s="1"/>
      <c r="X168" s="1"/>
    </row>
    <row r="169" spans="5:24">
      <c r="E169" s="2"/>
      <c r="G169" s="7" t="s">
        <v>677</v>
      </c>
      <c r="H169" s="7" t="s">
        <v>951</v>
      </c>
      <c r="J169" s="11" t="s">
        <v>917</v>
      </c>
      <c r="K169" s="16">
        <v>0.06</v>
      </c>
      <c r="L169" s="661" t="s">
        <v>718</v>
      </c>
      <c r="M169" s="639" t="s">
        <v>1328</v>
      </c>
      <c r="N169" s="672" t="str">
        <f t="shared" si="2"/>
        <v>埼玉県北本市</v>
      </c>
      <c r="O169" s="637">
        <v>10.42</v>
      </c>
      <c r="P169" s="639">
        <v>10.33</v>
      </c>
      <c r="Q169" s="672">
        <v>10.27</v>
      </c>
      <c r="T169" s="1"/>
      <c r="U169" s="1"/>
      <c r="V169" s="1"/>
      <c r="W169" s="1"/>
      <c r="X169" s="1"/>
    </row>
    <row r="170" spans="5:24">
      <c r="E170" s="2"/>
      <c r="G170" s="7" t="s">
        <v>677</v>
      </c>
      <c r="H170" s="7" t="s">
        <v>952</v>
      </c>
      <c r="J170" s="11" t="s">
        <v>917</v>
      </c>
      <c r="K170" s="16">
        <v>0.06</v>
      </c>
      <c r="L170" s="661" t="s">
        <v>718</v>
      </c>
      <c r="M170" s="639" t="s">
        <v>1330</v>
      </c>
      <c r="N170" s="672" t="str">
        <f t="shared" si="2"/>
        <v>埼玉県富士見市</v>
      </c>
      <c r="O170" s="637">
        <v>10.42</v>
      </c>
      <c r="P170" s="639">
        <v>10.33</v>
      </c>
      <c r="Q170" s="672">
        <v>10.27</v>
      </c>
      <c r="T170" s="1"/>
      <c r="U170" s="1"/>
      <c r="V170" s="1"/>
      <c r="W170" s="1"/>
      <c r="X170" s="1"/>
    </row>
    <row r="171" spans="5:24">
      <c r="E171" s="2"/>
      <c r="G171" s="7" t="s">
        <v>677</v>
      </c>
      <c r="H171" s="7" t="s">
        <v>953</v>
      </c>
      <c r="J171" s="11" t="s">
        <v>917</v>
      </c>
      <c r="K171" s="16">
        <v>0.06</v>
      </c>
      <c r="L171" s="661" t="s">
        <v>718</v>
      </c>
      <c r="M171" s="639" t="s">
        <v>1331</v>
      </c>
      <c r="N171" s="672" t="str">
        <f t="shared" si="2"/>
        <v>埼玉県三郷市</v>
      </c>
      <c r="O171" s="637">
        <v>10.42</v>
      </c>
      <c r="P171" s="639">
        <v>10.33</v>
      </c>
      <c r="Q171" s="672">
        <v>10.27</v>
      </c>
      <c r="T171" s="1"/>
      <c r="U171" s="1"/>
      <c r="V171" s="1"/>
      <c r="W171" s="1"/>
      <c r="X171" s="1"/>
    </row>
    <row r="172" spans="5:24">
      <c r="E172" s="2"/>
      <c r="G172" s="7" t="s">
        <v>677</v>
      </c>
      <c r="H172" s="7" t="s">
        <v>954</v>
      </c>
      <c r="J172" s="11" t="s">
        <v>917</v>
      </c>
      <c r="K172" s="16">
        <v>0.06</v>
      </c>
      <c r="L172" s="661" t="s">
        <v>718</v>
      </c>
      <c r="M172" s="639" t="s">
        <v>1332</v>
      </c>
      <c r="N172" s="672" t="str">
        <f t="shared" si="2"/>
        <v>埼玉県蓮田市</v>
      </c>
      <c r="O172" s="637">
        <v>10.42</v>
      </c>
      <c r="P172" s="639">
        <v>10.33</v>
      </c>
      <c r="Q172" s="672">
        <v>10.27</v>
      </c>
      <c r="T172" s="1"/>
      <c r="U172" s="1"/>
      <c r="V172" s="1"/>
      <c r="W172" s="1"/>
      <c r="X172" s="1"/>
    </row>
    <row r="173" spans="5:24">
      <c r="E173" s="2"/>
      <c r="G173" s="7" t="s">
        <v>677</v>
      </c>
      <c r="H173" s="7" t="s">
        <v>955</v>
      </c>
      <c r="J173" s="11" t="s">
        <v>917</v>
      </c>
      <c r="K173" s="16">
        <v>0.06</v>
      </c>
      <c r="L173" s="661" t="s">
        <v>718</v>
      </c>
      <c r="M173" s="639" t="s">
        <v>1333</v>
      </c>
      <c r="N173" s="672" t="str">
        <f t="shared" si="2"/>
        <v>埼玉県坂戸市</v>
      </c>
      <c r="O173" s="637">
        <v>10.42</v>
      </c>
      <c r="P173" s="639">
        <v>10.33</v>
      </c>
      <c r="Q173" s="672">
        <v>10.27</v>
      </c>
      <c r="T173" s="1"/>
      <c r="U173" s="1"/>
      <c r="V173" s="1"/>
      <c r="W173" s="1"/>
      <c r="X173" s="1"/>
    </row>
    <row r="174" spans="5:24">
      <c r="E174" s="2"/>
      <c r="G174" s="7" t="s">
        <v>677</v>
      </c>
      <c r="H174" s="7" t="s">
        <v>956</v>
      </c>
      <c r="J174" s="11" t="s">
        <v>917</v>
      </c>
      <c r="K174" s="16">
        <v>0.06</v>
      </c>
      <c r="L174" s="661" t="s">
        <v>718</v>
      </c>
      <c r="M174" s="639" t="s">
        <v>1334</v>
      </c>
      <c r="N174" s="672" t="str">
        <f t="shared" si="2"/>
        <v>埼玉県幸手市</v>
      </c>
      <c r="O174" s="637">
        <v>10.42</v>
      </c>
      <c r="P174" s="639">
        <v>10.33</v>
      </c>
      <c r="Q174" s="672">
        <v>10.27</v>
      </c>
      <c r="T174" s="1"/>
      <c r="U174" s="1"/>
      <c r="V174" s="1"/>
      <c r="W174" s="1"/>
      <c r="X174" s="1"/>
    </row>
    <row r="175" spans="5:24">
      <c r="E175" s="2"/>
      <c r="G175" s="7" t="s">
        <v>677</v>
      </c>
      <c r="H175" s="7" t="s">
        <v>957</v>
      </c>
      <c r="J175" s="11" t="s">
        <v>917</v>
      </c>
      <c r="K175" s="16">
        <v>0.06</v>
      </c>
      <c r="L175" s="661" t="s">
        <v>718</v>
      </c>
      <c r="M175" s="639" t="s">
        <v>1335</v>
      </c>
      <c r="N175" s="672" t="str">
        <f t="shared" si="2"/>
        <v>埼玉県鶴ヶ島市</v>
      </c>
      <c r="O175" s="637">
        <v>10.42</v>
      </c>
      <c r="P175" s="639">
        <v>10.33</v>
      </c>
      <c r="Q175" s="672">
        <v>10.27</v>
      </c>
      <c r="T175" s="1"/>
      <c r="U175" s="1"/>
      <c r="V175" s="1"/>
      <c r="W175" s="1"/>
      <c r="X175" s="1"/>
    </row>
    <row r="176" spans="5:24">
      <c r="E176" s="2"/>
      <c r="G176" s="7" t="s">
        <v>677</v>
      </c>
      <c r="H176" s="7" t="s">
        <v>958</v>
      </c>
      <c r="J176" s="11" t="s">
        <v>917</v>
      </c>
      <c r="K176" s="16">
        <v>0.06</v>
      </c>
      <c r="L176" s="661" t="s">
        <v>718</v>
      </c>
      <c r="M176" s="639" t="s">
        <v>1337</v>
      </c>
      <c r="N176" s="672" t="str">
        <f t="shared" si="2"/>
        <v>埼玉県吉川市</v>
      </c>
      <c r="O176" s="637">
        <v>10.42</v>
      </c>
      <c r="P176" s="639">
        <v>10.33</v>
      </c>
      <c r="Q176" s="672">
        <v>10.27</v>
      </c>
      <c r="T176" s="1"/>
      <c r="U176" s="1"/>
      <c r="V176" s="1"/>
      <c r="W176" s="1"/>
      <c r="X176" s="1"/>
    </row>
    <row r="177" spans="5:24">
      <c r="E177" s="2"/>
      <c r="G177" s="7" t="s">
        <v>677</v>
      </c>
      <c r="H177" s="7" t="s">
        <v>959</v>
      </c>
      <c r="J177" s="11" t="s">
        <v>917</v>
      </c>
      <c r="K177" s="16">
        <v>0.06</v>
      </c>
      <c r="L177" s="661" t="s">
        <v>718</v>
      </c>
      <c r="M177" s="639" t="s">
        <v>2546</v>
      </c>
      <c r="N177" s="672" t="str">
        <f t="shared" si="2"/>
        <v>埼玉県白岡市</v>
      </c>
      <c r="O177" s="637">
        <v>10.42</v>
      </c>
      <c r="P177" s="639">
        <v>10.33</v>
      </c>
      <c r="Q177" s="672">
        <v>10.27</v>
      </c>
      <c r="T177" s="1"/>
      <c r="U177" s="1"/>
      <c r="V177" s="1"/>
      <c r="W177" s="1"/>
      <c r="X177" s="1"/>
    </row>
    <row r="178" spans="5:24">
      <c r="E178" s="2"/>
      <c r="G178" s="7" t="s">
        <v>677</v>
      </c>
      <c r="H178" s="7" t="s">
        <v>960</v>
      </c>
      <c r="J178" s="11" t="s">
        <v>917</v>
      </c>
      <c r="K178" s="16">
        <v>0.06</v>
      </c>
      <c r="L178" s="661" t="s">
        <v>718</v>
      </c>
      <c r="M178" s="639" t="s">
        <v>1340</v>
      </c>
      <c r="N178" s="672" t="str">
        <f t="shared" si="2"/>
        <v>埼玉県伊奈町</v>
      </c>
      <c r="O178" s="637">
        <v>10.42</v>
      </c>
      <c r="P178" s="639">
        <v>10.33</v>
      </c>
      <c r="Q178" s="672">
        <v>10.27</v>
      </c>
      <c r="T178" s="1"/>
      <c r="U178" s="1"/>
      <c r="V178" s="1"/>
      <c r="W178" s="1"/>
      <c r="X178" s="1"/>
    </row>
    <row r="179" spans="5:24">
      <c r="E179" s="2"/>
      <c r="G179" s="7" t="s">
        <v>677</v>
      </c>
      <c r="H179" s="7" t="s">
        <v>961</v>
      </c>
      <c r="J179" s="11" t="s">
        <v>917</v>
      </c>
      <c r="K179" s="16">
        <v>0.06</v>
      </c>
      <c r="L179" s="661" t="s">
        <v>718</v>
      </c>
      <c r="M179" s="639" t="s">
        <v>1341</v>
      </c>
      <c r="N179" s="672" t="str">
        <f t="shared" si="2"/>
        <v>埼玉県三芳町</v>
      </c>
      <c r="O179" s="637">
        <v>10.42</v>
      </c>
      <c r="P179" s="639">
        <v>10.33</v>
      </c>
      <c r="Q179" s="672">
        <v>10.27</v>
      </c>
      <c r="T179" s="1"/>
      <c r="U179" s="1"/>
      <c r="V179" s="1"/>
      <c r="W179" s="1"/>
      <c r="X179" s="1"/>
    </row>
    <row r="180" spans="5:24">
      <c r="E180" s="2"/>
      <c r="G180" s="7" t="s">
        <v>677</v>
      </c>
      <c r="H180" s="7" t="s">
        <v>962</v>
      </c>
      <c r="J180" s="11" t="s">
        <v>917</v>
      </c>
      <c r="K180" s="16">
        <v>0.06</v>
      </c>
      <c r="L180" s="661" t="s">
        <v>718</v>
      </c>
      <c r="M180" s="639" t="s">
        <v>1359</v>
      </c>
      <c r="N180" s="672" t="str">
        <f t="shared" si="2"/>
        <v>埼玉県宮代町</v>
      </c>
      <c r="O180" s="637">
        <v>10.42</v>
      </c>
      <c r="P180" s="639">
        <v>10.33</v>
      </c>
      <c r="Q180" s="672">
        <v>10.27</v>
      </c>
      <c r="T180" s="1"/>
      <c r="U180" s="1"/>
      <c r="V180" s="1"/>
      <c r="W180" s="1"/>
      <c r="X180" s="1"/>
    </row>
    <row r="181" spans="5:24">
      <c r="E181" s="2"/>
      <c r="G181" s="7" t="s">
        <v>677</v>
      </c>
      <c r="H181" s="7" t="s">
        <v>963</v>
      </c>
      <c r="J181" s="11" t="s">
        <v>917</v>
      </c>
      <c r="K181" s="16">
        <v>0.06</v>
      </c>
      <c r="L181" s="661" t="s">
        <v>718</v>
      </c>
      <c r="M181" s="639" t="s">
        <v>1360</v>
      </c>
      <c r="N181" s="672" t="str">
        <f t="shared" si="2"/>
        <v>埼玉県杉戸町</v>
      </c>
      <c r="O181" s="637">
        <v>10.42</v>
      </c>
      <c r="P181" s="639">
        <v>10.33</v>
      </c>
      <c r="Q181" s="672">
        <v>10.27</v>
      </c>
      <c r="T181" s="1"/>
      <c r="U181" s="1"/>
      <c r="V181" s="1"/>
      <c r="W181" s="1"/>
      <c r="X181" s="1"/>
    </row>
    <row r="182" spans="5:24">
      <c r="E182" s="2"/>
      <c r="G182" s="7" t="s">
        <v>677</v>
      </c>
      <c r="H182" s="7" t="s">
        <v>964</v>
      </c>
      <c r="J182" s="11" t="s">
        <v>917</v>
      </c>
      <c r="K182" s="16">
        <v>0.06</v>
      </c>
      <c r="L182" s="661" t="s">
        <v>718</v>
      </c>
      <c r="M182" s="639" t="s">
        <v>1361</v>
      </c>
      <c r="N182" s="672" t="str">
        <f t="shared" si="2"/>
        <v>埼玉県松伏町</v>
      </c>
      <c r="O182" s="637">
        <v>10.42</v>
      </c>
      <c r="P182" s="639">
        <v>10.33</v>
      </c>
      <c r="Q182" s="672">
        <v>10.27</v>
      </c>
      <c r="T182" s="1"/>
      <c r="U182" s="1"/>
      <c r="V182" s="1"/>
      <c r="W182" s="1"/>
      <c r="X182" s="1"/>
    </row>
    <row r="183" spans="5:24">
      <c r="E183" s="2"/>
      <c r="G183" s="7" t="s">
        <v>677</v>
      </c>
      <c r="H183" s="7" t="s">
        <v>965</v>
      </c>
      <c r="J183" s="11" t="s">
        <v>917</v>
      </c>
      <c r="K183" s="16">
        <v>0.06</v>
      </c>
      <c r="L183" s="661" t="s">
        <v>721</v>
      </c>
      <c r="M183" s="639" t="s">
        <v>1367</v>
      </c>
      <c r="N183" s="672" t="str">
        <f t="shared" si="2"/>
        <v>千葉県木更津市</v>
      </c>
      <c r="O183" s="637">
        <v>10.42</v>
      </c>
      <c r="P183" s="639">
        <v>10.33</v>
      </c>
      <c r="Q183" s="672">
        <v>10.27</v>
      </c>
      <c r="T183" s="1"/>
      <c r="U183" s="1"/>
      <c r="V183" s="1"/>
      <c r="W183" s="1"/>
      <c r="X183" s="1"/>
    </row>
    <row r="184" spans="5:24">
      <c r="E184" s="2"/>
      <c r="G184" s="7" t="s">
        <v>677</v>
      </c>
      <c r="H184" s="7" t="s">
        <v>966</v>
      </c>
      <c r="J184" s="11" t="s">
        <v>917</v>
      </c>
      <c r="K184" s="16">
        <v>0.06</v>
      </c>
      <c r="L184" s="661" t="s">
        <v>721</v>
      </c>
      <c r="M184" s="639" t="s">
        <v>1369</v>
      </c>
      <c r="N184" s="672" t="str">
        <f t="shared" si="2"/>
        <v>千葉県野田市</v>
      </c>
      <c r="O184" s="637">
        <v>10.42</v>
      </c>
      <c r="P184" s="639">
        <v>10.33</v>
      </c>
      <c r="Q184" s="672">
        <v>10.27</v>
      </c>
      <c r="T184" s="1"/>
      <c r="U184" s="1"/>
      <c r="V184" s="1"/>
      <c r="W184" s="1"/>
      <c r="X184" s="1"/>
    </row>
    <row r="185" spans="5:24">
      <c r="E185" s="2"/>
      <c r="G185" s="7" t="s">
        <v>677</v>
      </c>
      <c r="H185" s="7" t="s">
        <v>967</v>
      </c>
      <c r="J185" s="11" t="s">
        <v>917</v>
      </c>
      <c r="K185" s="16">
        <v>0.06</v>
      </c>
      <c r="L185" s="661" t="s">
        <v>721</v>
      </c>
      <c r="M185" s="639" t="s">
        <v>1370</v>
      </c>
      <c r="N185" s="672" t="str">
        <f t="shared" si="2"/>
        <v>千葉県茂原市</v>
      </c>
      <c r="O185" s="637">
        <v>10.42</v>
      </c>
      <c r="P185" s="639">
        <v>10.33</v>
      </c>
      <c r="Q185" s="672">
        <v>10.27</v>
      </c>
      <c r="T185" s="1"/>
      <c r="U185" s="1"/>
      <c r="V185" s="1"/>
      <c r="W185" s="1"/>
      <c r="X185" s="1"/>
    </row>
    <row r="186" spans="5:24">
      <c r="E186" s="2"/>
      <c r="G186" s="7" t="s">
        <v>677</v>
      </c>
      <c r="H186" s="7" t="s">
        <v>968</v>
      </c>
      <c r="J186" s="11" t="s">
        <v>917</v>
      </c>
      <c r="K186" s="16">
        <v>0.06</v>
      </c>
      <c r="L186" s="661" t="s">
        <v>721</v>
      </c>
      <c r="M186" s="639" t="s">
        <v>1376</v>
      </c>
      <c r="N186" s="672" t="str">
        <f t="shared" si="2"/>
        <v>千葉県柏市</v>
      </c>
      <c r="O186" s="637">
        <v>10.42</v>
      </c>
      <c r="P186" s="639">
        <v>10.33</v>
      </c>
      <c r="Q186" s="672">
        <v>10.27</v>
      </c>
      <c r="T186" s="1"/>
      <c r="U186" s="1"/>
      <c r="V186" s="1"/>
      <c r="W186" s="1"/>
      <c r="X186" s="1"/>
    </row>
    <row r="187" spans="5:24">
      <c r="E187" s="2"/>
      <c r="G187" s="7" t="s">
        <v>677</v>
      </c>
      <c r="H187" s="7" t="s">
        <v>969</v>
      </c>
      <c r="J187" s="11" t="s">
        <v>917</v>
      </c>
      <c r="K187" s="16">
        <v>0.06</v>
      </c>
      <c r="L187" s="661" t="s">
        <v>721</v>
      </c>
      <c r="M187" s="639" t="s">
        <v>1379</v>
      </c>
      <c r="N187" s="672" t="str">
        <f t="shared" si="2"/>
        <v>千葉県流山市</v>
      </c>
      <c r="O187" s="637">
        <v>10.42</v>
      </c>
      <c r="P187" s="639">
        <v>10.33</v>
      </c>
      <c r="Q187" s="672">
        <v>10.27</v>
      </c>
      <c r="T187" s="1"/>
      <c r="U187" s="1"/>
      <c r="V187" s="1"/>
      <c r="W187" s="1"/>
      <c r="X187" s="1"/>
    </row>
    <row r="188" spans="5:24">
      <c r="E188" s="2"/>
      <c r="G188" s="7" t="s">
        <v>684</v>
      </c>
      <c r="H188" s="7" t="s">
        <v>970</v>
      </c>
      <c r="J188" s="11" t="s">
        <v>917</v>
      </c>
      <c r="K188" s="16">
        <v>0.06</v>
      </c>
      <c r="L188" s="661" t="s">
        <v>721</v>
      </c>
      <c r="M188" s="639" t="s">
        <v>1381</v>
      </c>
      <c r="N188" s="672" t="str">
        <f t="shared" si="2"/>
        <v>千葉県我孫子市</v>
      </c>
      <c r="O188" s="637">
        <v>10.42</v>
      </c>
      <c r="P188" s="639">
        <v>10.33</v>
      </c>
      <c r="Q188" s="672">
        <v>10.27</v>
      </c>
      <c r="T188" s="1"/>
      <c r="U188" s="1"/>
      <c r="V188" s="1"/>
      <c r="W188" s="1"/>
      <c r="X188" s="1"/>
    </row>
    <row r="189" spans="5:24">
      <c r="E189" s="2"/>
      <c r="G189" s="7" t="s">
        <v>684</v>
      </c>
      <c r="H189" s="7" t="s">
        <v>971</v>
      </c>
      <c r="J189" s="11" t="s">
        <v>917</v>
      </c>
      <c r="K189" s="16">
        <v>0.06</v>
      </c>
      <c r="L189" s="661" t="s">
        <v>721</v>
      </c>
      <c r="M189" s="639" t="s">
        <v>1383</v>
      </c>
      <c r="N189" s="672" t="str">
        <f t="shared" si="2"/>
        <v>千葉県鎌ケ谷市</v>
      </c>
      <c r="O189" s="637">
        <v>10.42</v>
      </c>
      <c r="P189" s="639">
        <v>10.33</v>
      </c>
      <c r="Q189" s="672">
        <v>10.27</v>
      </c>
      <c r="T189" s="1"/>
      <c r="U189" s="1"/>
      <c r="V189" s="1"/>
      <c r="W189" s="1"/>
      <c r="X189" s="1"/>
    </row>
    <row r="190" spans="5:24">
      <c r="E190" s="2"/>
      <c r="G190" s="7" t="s">
        <v>684</v>
      </c>
      <c r="H190" s="7" t="s">
        <v>972</v>
      </c>
      <c r="J190" s="11" t="s">
        <v>917</v>
      </c>
      <c r="K190" s="16">
        <v>0.06</v>
      </c>
      <c r="L190" s="661" t="s">
        <v>721</v>
      </c>
      <c r="M190" s="639" t="s">
        <v>1391</v>
      </c>
      <c r="N190" s="672" t="str">
        <f t="shared" si="2"/>
        <v>千葉県白井市</v>
      </c>
      <c r="O190" s="637">
        <v>10.42</v>
      </c>
      <c r="P190" s="639">
        <v>10.33</v>
      </c>
      <c r="Q190" s="672">
        <v>10.27</v>
      </c>
      <c r="T190" s="1"/>
      <c r="U190" s="1"/>
      <c r="V190" s="1"/>
      <c r="W190" s="1"/>
      <c r="X190" s="1"/>
    </row>
    <row r="191" spans="5:24">
      <c r="E191" s="2"/>
      <c r="G191" s="7" t="s">
        <v>684</v>
      </c>
      <c r="H191" s="7" t="s">
        <v>973</v>
      </c>
      <c r="J191" s="11" t="s">
        <v>917</v>
      </c>
      <c r="K191" s="16">
        <v>0.06</v>
      </c>
      <c r="L191" s="661" t="s">
        <v>721</v>
      </c>
      <c r="M191" s="639" t="s">
        <v>1399</v>
      </c>
      <c r="N191" s="672" t="str">
        <f t="shared" si="2"/>
        <v>千葉県酒々井町</v>
      </c>
      <c r="O191" s="637">
        <v>10.42</v>
      </c>
      <c r="P191" s="639">
        <v>10.33</v>
      </c>
      <c r="Q191" s="672">
        <v>10.27</v>
      </c>
      <c r="T191" s="1"/>
      <c r="U191" s="1"/>
      <c r="V191" s="1"/>
      <c r="W191" s="1"/>
      <c r="X191" s="1"/>
    </row>
    <row r="192" spans="5:24">
      <c r="E192" s="2"/>
      <c r="G192" s="7" t="s">
        <v>684</v>
      </c>
      <c r="H192" s="7" t="s">
        <v>974</v>
      </c>
      <c r="J192" s="11" t="s">
        <v>917</v>
      </c>
      <c r="K192" s="16">
        <v>0.06</v>
      </c>
      <c r="L192" s="661" t="s">
        <v>724</v>
      </c>
      <c r="M192" s="639" t="s">
        <v>1459</v>
      </c>
      <c r="N192" s="672" t="str">
        <f t="shared" si="2"/>
        <v>東京都武蔵村山市</v>
      </c>
      <c r="O192" s="637">
        <v>10.42</v>
      </c>
      <c r="P192" s="639">
        <v>10.33</v>
      </c>
      <c r="Q192" s="672">
        <v>10.27</v>
      </c>
      <c r="T192" s="1"/>
      <c r="U192" s="1"/>
      <c r="V192" s="1"/>
      <c r="W192" s="1"/>
      <c r="X192" s="1"/>
    </row>
    <row r="193" spans="5:24">
      <c r="E193" s="2"/>
      <c r="G193" s="7" t="s">
        <v>684</v>
      </c>
      <c r="H193" s="7" t="s">
        <v>975</v>
      </c>
      <c r="J193" s="11" t="s">
        <v>917</v>
      </c>
      <c r="K193" s="16">
        <v>0.06</v>
      </c>
      <c r="L193" s="661" t="s">
        <v>724</v>
      </c>
      <c r="M193" s="639" t="s">
        <v>1462</v>
      </c>
      <c r="N193" s="672" t="str">
        <f t="shared" si="2"/>
        <v>東京都羽村市</v>
      </c>
      <c r="O193" s="637">
        <v>10.42</v>
      </c>
      <c r="P193" s="639">
        <v>10.33</v>
      </c>
      <c r="Q193" s="672">
        <v>10.27</v>
      </c>
      <c r="T193" s="1"/>
      <c r="U193" s="1"/>
      <c r="V193" s="1"/>
      <c r="W193" s="1"/>
      <c r="X193" s="1"/>
    </row>
    <row r="194" spans="5:24">
      <c r="E194" s="2"/>
      <c r="G194" s="7" t="s">
        <v>684</v>
      </c>
      <c r="H194" s="7" t="s">
        <v>976</v>
      </c>
      <c r="J194" s="11" t="s">
        <v>917</v>
      </c>
      <c r="K194" s="16">
        <v>0.06</v>
      </c>
      <c r="L194" s="661" t="s">
        <v>724</v>
      </c>
      <c r="M194" s="639" t="s">
        <v>2547</v>
      </c>
      <c r="N194" s="672" t="str">
        <f t="shared" si="2"/>
        <v>東京都瑞穂町</v>
      </c>
      <c r="O194" s="637">
        <v>10.42</v>
      </c>
      <c r="P194" s="639">
        <v>10.33</v>
      </c>
      <c r="Q194" s="672">
        <v>10.27</v>
      </c>
      <c r="T194" s="1"/>
      <c r="U194" s="1"/>
      <c r="V194" s="1"/>
      <c r="W194" s="1"/>
      <c r="X194" s="1"/>
    </row>
    <row r="195" spans="5:24">
      <c r="E195" s="2"/>
      <c r="G195" s="7" t="s">
        <v>684</v>
      </c>
      <c r="H195" s="7" t="s">
        <v>977</v>
      </c>
      <c r="J195" s="11" t="s">
        <v>917</v>
      </c>
      <c r="K195" s="16">
        <v>0.06</v>
      </c>
      <c r="L195" s="661" t="s">
        <v>724</v>
      </c>
      <c r="M195" s="639" t="s">
        <v>1468</v>
      </c>
      <c r="N195" s="672" t="str">
        <f t="shared" si="2"/>
        <v>東京都奥多摩町</v>
      </c>
      <c r="O195" s="637">
        <v>10.42</v>
      </c>
      <c r="P195" s="639">
        <v>10.33</v>
      </c>
      <c r="Q195" s="672">
        <v>10.27</v>
      </c>
      <c r="T195" s="1"/>
      <c r="U195" s="1"/>
      <c r="V195" s="1"/>
      <c r="W195" s="1"/>
      <c r="X195" s="1"/>
    </row>
    <row r="196" spans="5:24">
      <c r="E196" s="2"/>
      <c r="G196" s="7" t="s">
        <v>684</v>
      </c>
      <c r="H196" s="7" t="s">
        <v>978</v>
      </c>
      <c r="J196" s="11" t="s">
        <v>917</v>
      </c>
      <c r="K196" s="16">
        <v>0.06</v>
      </c>
      <c r="L196" s="661" t="s">
        <v>724</v>
      </c>
      <c r="M196" s="639" t="s">
        <v>1467</v>
      </c>
      <c r="N196" s="672" t="str">
        <f t="shared" ref="N196:N259" si="3">L196&amp;M196</f>
        <v>東京都檜原村</v>
      </c>
      <c r="O196" s="637">
        <v>10.42</v>
      </c>
      <c r="P196" s="639">
        <v>10.33</v>
      </c>
      <c r="Q196" s="672">
        <v>10.27</v>
      </c>
      <c r="T196" s="1"/>
      <c r="U196" s="1"/>
      <c r="V196" s="1"/>
      <c r="W196" s="1"/>
      <c r="X196" s="1"/>
    </row>
    <row r="197" spans="5:24">
      <c r="E197" s="2"/>
      <c r="G197" s="7" t="s">
        <v>684</v>
      </c>
      <c r="H197" s="7" t="s">
        <v>979</v>
      </c>
      <c r="J197" s="11" t="s">
        <v>917</v>
      </c>
      <c r="K197" s="16">
        <v>0.06</v>
      </c>
      <c r="L197" s="661" t="s">
        <v>727</v>
      </c>
      <c r="M197" s="639" t="s">
        <v>1489</v>
      </c>
      <c r="N197" s="672" t="str">
        <f t="shared" si="3"/>
        <v>神奈川県秦野市</v>
      </c>
      <c r="O197" s="637">
        <v>10.42</v>
      </c>
      <c r="P197" s="639">
        <v>10.33</v>
      </c>
      <c r="Q197" s="672">
        <v>10.27</v>
      </c>
      <c r="T197" s="1"/>
      <c r="U197" s="1"/>
      <c r="V197" s="1"/>
      <c r="W197" s="1"/>
      <c r="X197" s="1"/>
    </row>
    <row r="198" spans="5:24">
      <c r="E198" s="2"/>
      <c r="G198" s="7" t="s">
        <v>684</v>
      </c>
      <c r="H198" s="7" t="s">
        <v>980</v>
      </c>
      <c r="J198" s="11" t="s">
        <v>917</v>
      </c>
      <c r="K198" s="16">
        <v>0.06</v>
      </c>
      <c r="L198" s="661" t="s">
        <v>727</v>
      </c>
      <c r="M198" s="639" t="s">
        <v>1499</v>
      </c>
      <c r="N198" s="672" t="str">
        <f t="shared" si="3"/>
        <v>神奈川県大磯町</v>
      </c>
      <c r="O198" s="637">
        <v>10.42</v>
      </c>
      <c r="P198" s="639">
        <v>10.33</v>
      </c>
      <c r="Q198" s="672">
        <v>10.27</v>
      </c>
      <c r="T198" s="1"/>
      <c r="U198" s="1"/>
      <c r="V198" s="1"/>
      <c r="W198" s="1"/>
      <c r="X198" s="1"/>
    </row>
    <row r="199" spans="5:24">
      <c r="E199" s="2"/>
      <c r="G199" s="7" t="s">
        <v>684</v>
      </c>
      <c r="H199" s="7" t="s">
        <v>981</v>
      </c>
      <c r="J199" s="11" t="s">
        <v>917</v>
      </c>
      <c r="K199" s="16">
        <v>0.06</v>
      </c>
      <c r="L199" s="661" t="s">
        <v>727</v>
      </c>
      <c r="M199" s="639" t="s">
        <v>1500</v>
      </c>
      <c r="N199" s="672" t="str">
        <f t="shared" si="3"/>
        <v>神奈川県二宮町</v>
      </c>
      <c r="O199" s="637">
        <v>10.42</v>
      </c>
      <c r="P199" s="639">
        <v>10.33</v>
      </c>
      <c r="Q199" s="672">
        <v>10.27</v>
      </c>
      <c r="T199" s="1"/>
      <c r="U199" s="1"/>
      <c r="V199" s="1"/>
      <c r="W199" s="1"/>
      <c r="X199" s="1"/>
    </row>
    <row r="200" spans="5:24">
      <c r="E200" s="2"/>
      <c r="G200" s="7" t="s">
        <v>684</v>
      </c>
      <c r="H200" s="7" t="s">
        <v>982</v>
      </c>
      <c r="J200" s="11" t="s">
        <v>917</v>
      </c>
      <c r="K200" s="16">
        <v>0.06</v>
      </c>
      <c r="L200" s="661" t="s">
        <v>727</v>
      </c>
      <c r="M200" s="639" t="s">
        <v>2548</v>
      </c>
      <c r="N200" s="672" t="str">
        <f t="shared" si="3"/>
        <v>神奈川県中井町</v>
      </c>
      <c r="O200" s="637">
        <v>10.42</v>
      </c>
      <c r="P200" s="639">
        <v>10.33</v>
      </c>
      <c r="Q200" s="672">
        <v>10.27</v>
      </c>
      <c r="T200" s="1"/>
      <c r="U200" s="1"/>
      <c r="V200" s="1"/>
      <c r="W200" s="1"/>
      <c r="X200" s="1"/>
    </row>
    <row r="201" spans="5:24">
      <c r="E201" s="2"/>
      <c r="G201" s="7" t="s">
        <v>684</v>
      </c>
      <c r="H201" s="7" t="s">
        <v>983</v>
      </c>
      <c r="J201" s="11" t="s">
        <v>917</v>
      </c>
      <c r="K201" s="16">
        <v>0.06</v>
      </c>
      <c r="L201" s="661" t="s">
        <v>727</v>
      </c>
      <c r="M201" s="639" t="s">
        <v>1510</v>
      </c>
      <c r="N201" s="672" t="str">
        <f t="shared" si="3"/>
        <v>神奈川県清川村</v>
      </c>
      <c r="O201" s="637">
        <v>10.42</v>
      </c>
      <c r="P201" s="639">
        <v>10.33</v>
      </c>
      <c r="Q201" s="672">
        <v>10.27</v>
      </c>
      <c r="T201" s="1"/>
      <c r="U201" s="1"/>
      <c r="V201" s="1"/>
      <c r="W201" s="1"/>
      <c r="X201" s="1"/>
    </row>
    <row r="202" spans="5:24">
      <c r="E202" s="2"/>
      <c r="G202" s="7" t="s">
        <v>684</v>
      </c>
      <c r="H202" s="7" t="s">
        <v>984</v>
      </c>
      <c r="J202" s="11" t="s">
        <v>917</v>
      </c>
      <c r="K202" s="16">
        <v>0.06</v>
      </c>
      <c r="L202" s="661" t="s">
        <v>748</v>
      </c>
      <c r="M202" s="639" t="s">
        <v>1690</v>
      </c>
      <c r="N202" s="672" t="str">
        <f t="shared" si="3"/>
        <v>岐阜県岐阜市</v>
      </c>
      <c r="O202" s="637">
        <v>10.42</v>
      </c>
      <c r="P202" s="639">
        <v>10.33</v>
      </c>
      <c r="Q202" s="672">
        <v>10.27</v>
      </c>
      <c r="T202" s="1"/>
      <c r="U202" s="1"/>
      <c r="V202" s="1"/>
      <c r="W202" s="1"/>
      <c r="X202" s="1"/>
    </row>
    <row r="203" spans="5:24">
      <c r="E203" s="2"/>
      <c r="G203" s="7" t="s">
        <v>684</v>
      </c>
      <c r="H203" s="7" t="s">
        <v>985</v>
      </c>
      <c r="J203" s="11" t="s">
        <v>917</v>
      </c>
      <c r="K203" s="16">
        <v>0.06</v>
      </c>
      <c r="L203" s="661" t="s">
        <v>751</v>
      </c>
      <c r="M203" s="639" t="s">
        <v>1731</v>
      </c>
      <c r="N203" s="672" t="str">
        <f t="shared" si="3"/>
        <v>静岡県静岡市</v>
      </c>
      <c r="O203" s="637">
        <v>10.42</v>
      </c>
      <c r="P203" s="639">
        <v>10.33</v>
      </c>
      <c r="Q203" s="672">
        <v>10.27</v>
      </c>
      <c r="T203" s="1"/>
      <c r="U203" s="1"/>
      <c r="V203" s="1"/>
      <c r="W203" s="1"/>
      <c r="X203" s="1"/>
    </row>
    <row r="204" spans="5:24">
      <c r="E204" s="2"/>
      <c r="G204" s="7" t="s">
        <v>684</v>
      </c>
      <c r="H204" s="7" t="s">
        <v>986</v>
      </c>
      <c r="J204" s="11" t="s">
        <v>917</v>
      </c>
      <c r="K204" s="16">
        <v>0.06</v>
      </c>
      <c r="L204" s="661" t="s">
        <v>754</v>
      </c>
      <c r="M204" s="639" t="s">
        <v>1766</v>
      </c>
      <c r="N204" s="672" t="str">
        <f t="shared" si="3"/>
        <v>愛知県岡崎市</v>
      </c>
      <c r="O204" s="637">
        <v>10.42</v>
      </c>
      <c r="P204" s="639">
        <v>10.33</v>
      </c>
      <c r="Q204" s="672">
        <v>10.27</v>
      </c>
      <c r="T204" s="1"/>
      <c r="U204" s="1"/>
      <c r="V204" s="1"/>
      <c r="W204" s="1"/>
      <c r="X204" s="1"/>
    </row>
    <row r="205" spans="5:24">
      <c r="E205" s="2"/>
      <c r="G205" s="7" t="s">
        <v>684</v>
      </c>
      <c r="H205" s="7" t="s">
        <v>987</v>
      </c>
      <c r="J205" s="11" t="s">
        <v>917</v>
      </c>
      <c r="K205" s="16">
        <v>0.06</v>
      </c>
      <c r="L205" s="661" t="s">
        <v>754</v>
      </c>
      <c r="M205" s="639" t="s">
        <v>1767</v>
      </c>
      <c r="N205" s="672" t="str">
        <f t="shared" si="3"/>
        <v>愛知県一宮市</v>
      </c>
      <c r="O205" s="637">
        <v>10.42</v>
      </c>
      <c r="P205" s="639">
        <v>10.33</v>
      </c>
      <c r="Q205" s="672">
        <v>10.27</v>
      </c>
      <c r="T205" s="1"/>
      <c r="U205" s="1"/>
      <c r="V205" s="1"/>
      <c r="W205" s="1"/>
      <c r="X205" s="1"/>
    </row>
    <row r="206" spans="5:24">
      <c r="E206" s="2"/>
      <c r="G206" s="7" t="s">
        <v>684</v>
      </c>
      <c r="H206" s="7" t="s">
        <v>988</v>
      </c>
      <c r="J206" s="11" t="s">
        <v>917</v>
      </c>
      <c r="K206" s="16">
        <v>0.06</v>
      </c>
      <c r="L206" s="661" t="s">
        <v>754</v>
      </c>
      <c r="M206" s="639" t="s">
        <v>2549</v>
      </c>
      <c r="N206" s="672" t="str">
        <f t="shared" si="3"/>
        <v>愛知県瀬戸市</v>
      </c>
      <c r="O206" s="637">
        <v>10.42</v>
      </c>
      <c r="P206" s="639">
        <v>10.33</v>
      </c>
      <c r="Q206" s="672">
        <v>10.27</v>
      </c>
      <c r="T206" s="1"/>
      <c r="U206" s="1"/>
      <c r="V206" s="1"/>
      <c r="W206" s="1"/>
      <c r="X206" s="1"/>
    </row>
    <row r="207" spans="5:24">
      <c r="E207" s="2"/>
      <c r="G207" s="7" t="s">
        <v>684</v>
      </c>
      <c r="H207" s="7" t="s">
        <v>989</v>
      </c>
      <c r="J207" s="11" t="s">
        <v>917</v>
      </c>
      <c r="K207" s="16">
        <v>0.06</v>
      </c>
      <c r="L207" s="661" t="s">
        <v>754</v>
      </c>
      <c r="M207" s="639" t="s">
        <v>1770</v>
      </c>
      <c r="N207" s="672" t="str">
        <f t="shared" si="3"/>
        <v>愛知県春日井市</v>
      </c>
      <c r="O207" s="637">
        <v>10.42</v>
      </c>
      <c r="P207" s="639">
        <v>10.33</v>
      </c>
      <c r="Q207" s="672">
        <v>10.27</v>
      </c>
      <c r="T207" s="1"/>
      <c r="U207" s="1"/>
      <c r="V207" s="1"/>
      <c r="W207" s="1"/>
      <c r="X207" s="1"/>
    </row>
    <row r="208" spans="5:24">
      <c r="E208" s="2"/>
      <c r="G208" s="7" t="s">
        <v>684</v>
      </c>
      <c r="H208" s="7" t="s">
        <v>990</v>
      </c>
      <c r="J208" s="11" t="s">
        <v>917</v>
      </c>
      <c r="K208" s="16">
        <v>0.06</v>
      </c>
      <c r="L208" s="661" t="s">
        <v>754</v>
      </c>
      <c r="M208" s="639" t="s">
        <v>1772</v>
      </c>
      <c r="N208" s="672" t="str">
        <f t="shared" si="3"/>
        <v>愛知県津島市</v>
      </c>
      <c r="O208" s="637">
        <v>10.42</v>
      </c>
      <c r="P208" s="639">
        <v>10.33</v>
      </c>
      <c r="Q208" s="672">
        <v>10.27</v>
      </c>
      <c r="T208" s="1"/>
      <c r="U208" s="1"/>
      <c r="V208" s="1"/>
      <c r="W208" s="1"/>
      <c r="X208" s="1"/>
    </row>
    <row r="209" spans="5:24">
      <c r="E209" s="2"/>
      <c r="G209" s="7" t="s">
        <v>684</v>
      </c>
      <c r="H209" s="7" t="s">
        <v>991</v>
      </c>
      <c r="J209" s="11" t="s">
        <v>917</v>
      </c>
      <c r="K209" s="16">
        <v>0.06</v>
      </c>
      <c r="L209" s="661" t="s">
        <v>754</v>
      </c>
      <c r="M209" s="639" t="s">
        <v>1773</v>
      </c>
      <c r="N209" s="672" t="str">
        <f t="shared" si="3"/>
        <v>愛知県碧南市</v>
      </c>
      <c r="O209" s="637">
        <v>10.42</v>
      </c>
      <c r="P209" s="639">
        <v>10.33</v>
      </c>
      <c r="Q209" s="672">
        <v>10.27</v>
      </c>
      <c r="T209" s="1"/>
      <c r="U209" s="1"/>
      <c r="V209" s="1"/>
      <c r="W209" s="1"/>
      <c r="X209" s="1"/>
    </row>
    <row r="210" spans="5:24">
      <c r="E210" s="2"/>
      <c r="G210" s="7" t="s">
        <v>684</v>
      </c>
      <c r="H210" s="7" t="s">
        <v>992</v>
      </c>
      <c r="J210" s="11" t="s">
        <v>917</v>
      </c>
      <c r="K210" s="16">
        <v>0.06</v>
      </c>
      <c r="L210" s="661" t="s">
        <v>754</v>
      </c>
      <c r="M210" s="639" t="s">
        <v>1776</v>
      </c>
      <c r="N210" s="672" t="str">
        <f t="shared" si="3"/>
        <v>愛知県安城市</v>
      </c>
      <c r="O210" s="637">
        <v>10.42</v>
      </c>
      <c r="P210" s="639">
        <v>10.33</v>
      </c>
      <c r="Q210" s="672">
        <v>10.27</v>
      </c>
      <c r="T210" s="1"/>
      <c r="U210" s="1"/>
      <c r="V210" s="1"/>
      <c r="W210" s="1"/>
      <c r="X210" s="1"/>
    </row>
    <row r="211" spans="5:24">
      <c r="E211" s="2"/>
      <c r="G211" s="7" t="s">
        <v>684</v>
      </c>
      <c r="H211" s="7" t="s">
        <v>993</v>
      </c>
      <c r="J211" s="11" t="s">
        <v>917</v>
      </c>
      <c r="K211" s="16">
        <v>0.06</v>
      </c>
      <c r="L211" s="661" t="s">
        <v>754</v>
      </c>
      <c r="M211" s="639" t="s">
        <v>1777</v>
      </c>
      <c r="N211" s="672" t="str">
        <f t="shared" si="3"/>
        <v>愛知県西尾市</v>
      </c>
      <c r="O211" s="637">
        <v>10.42</v>
      </c>
      <c r="P211" s="639">
        <v>10.33</v>
      </c>
      <c r="Q211" s="672">
        <v>10.27</v>
      </c>
      <c r="T211" s="1"/>
      <c r="U211" s="1"/>
      <c r="V211" s="1"/>
      <c r="W211" s="1"/>
      <c r="X211" s="1"/>
    </row>
    <row r="212" spans="5:24">
      <c r="E212" s="2"/>
      <c r="G212" s="7" t="s">
        <v>684</v>
      </c>
      <c r="H212" s="7" t="s">
        <v>994</v>
      </c>
      <c r="J212" s="11" t="s">
        <v>917</v>
      </c>
      <c r="K212" s="16">
        <v>0.06</v>
      </c>
      <c r="L212" s="661" t="s">
        <v>754</v>
      </c>
      <c r="M212" s="639" t="s">
        <v>1779</v>
      </c>
      <c r="N212" s="672" t="str">
        <f t="shared" si="3"/>
        <v>愛知県犬山市</v>
      </c>
      <c r="O212" s="637">
        <v>10.42</v>
      </c>
      <c r="P212" s="639">
        <v>10.33</v>
      </c>
      <c r="Q212" s="672">
        <v>10.27</v>
      </c>
      <c r="T212" s="1"/>
      <c r="U212" s="1"/>
      <c r="V212" s="1"/>
      <c r="W212" s="1"/>
      <c r="X212" s="1"/>
    </row>
    <row r="213" spans="5:24">
      <c r="E213" s="2"/>
      <c r="G213" s="7" t="s">
        <v>684</v>
      </c>
      <c r="H213" s="7" t="s">
        <v>995</v>
      </c>
      <c r="J213" s="11" t="s">
        <v>917</v>
      </c>
      <c r="K213" s="16">
        <v>0.06</v>
      </c>
      <c r="L213" s="661" t="s">
        <v>754</v>
      </c>
      <c r="M213" s="639" t="s">
        <v>1781</v>
      </c>
      <c r="N213" s="672" t="str">
        <f t="shared" si="3"/>
        <v>愛知県江南市</v>
      </c>
      <c r="O213" s="637">
        <v>10.42</v>
      </c>
      <c r="P213" s="639">
        <v>10.33</v>
      </c>
      <c r="Q213" s="672">
        <v>10.27</v>
      </c>
      <c r="T213" s="1"/>
      <c r="U213" s="1"/>
      <c r="V213" s="1"/>
      <c r="W213" s="1"/>
      <c r="X213" s="1"/>
    </row>
    <row r="214" spans="5:24">
      <c r="E214" s="2"/>
      <c r="G214" s="7" t="s">
        <v>684</v>
      </c>
      <c r="H214" s="7" t="s">
        <v>996</v>
      </c>
      <c r="J214" s="11" t="s">
        <v>917</v>
      </c>
      <c r="K214" s="16">
        <v>0.06</v>
      </c>
      <c r="L214" s="661" t="s">
        <v>754</v>
      </c>
      <c r="M214" s="639" t="s">
        <v>1783</v>
      </c>
      <c r="N214" s="672" t="str">
        <f t="shared" si="3"/>
        <v>愛知県稲沢市</v>
      </c>
      <c r="O214" s="637">
        <v>10.42</v>
      </c>
      <c r="P214" s="639">
        <v>10.33</v>
      </c>
      <c r="Q214" s="672">
        <v>10.27</v>
      </c>
      <c r="T214" s="1"/>
      <c r="U214" s="1"/>
      <c r="V214" s="1"/>
      <c r="W214" s="1"/>
      <c r="X214" s="1"/>
    </row>
    <row r="215" spans="5:24">
      <c r="E215" s="2"/>
      <c r="G215" s="7" t="s">
        <v>684</v>
      </c>
      <c r="H215" s="7" t="s">
        <v>997</v>
      </c>
      <c r="J215" s="11" t="s">
        <v>917</v>
      </c>
      <c r="K215" s="16">
        <v>0.06</v>
      </c>
      <c r="L215" s="661" t="s">
        <v>754</v>
      </c>
      <c r="M215" s="639" t="s">
        <v>1789</v>
      </c>
      <c r="N215" s="672" t="str">
        <f t="shared" si="3"/>
        <v>愛知県尾張旭市</v>
      </c>
      <c r="O215" s="637">
        <v>10.42</v>
      </c>
      <c r="P215" s="639">
        <v>10.33</v>
      </c>
      <c r="Q215" s="672">
        <v>10.27</v>
      </c>
      <c r="T215" s="1"/>
      <c r="U215" s="1"/>
      <c r="V215" s="1"/>
      <c r="W215" s="1"/>
      <c r="X215" s="1"/>
    </row>
    <row r="216" spans="5:24">
      <c r="E216" s="2"/>
      <c r="G216" s="7" t="s">
        <v>684</v>
      </c>
      <c r="H216" s="7" t="s">
        <v>998</v>
      </c>
      <c r="J216" s="11" t="s">
        <v>917</v>
      </c>
      <c r="K216" s="16">
        <v>0.06</v>
      </c>
      <c r="L216" s="661" t="s">
        <v>754</v>
      </c>
      <c r="M216" s="639" t="s">
        <v>1791</v>
      </c>
      <c r="N216" s="672" t="str">
        <f t="shared" si="3"/>
        <v>愛知県岩倉市</v>
      </c>
      <c r="O216" s="637">
        <v>10.42</v>
      </c>
      <c r="P216" s="639">
        <v>10.33</v>
      </c>
      <c r="Q216" s="672">
        <v>10.27</v>
      </c>
      <c r="T216" s="1"/>
      <c r="U216" s="1"/>
      <c r="V216" s="1"/>
      <c r="W216" s="1"/>
      <c r="X216" s="1"/>
    </row>
    <row r="217" spans="5:24">
      <c r="E217" s="2"/>
      <c r="G217" s="7" t="s">
        <v>684</v>
      </c>
      <c r="H217" s="7" t="s">
        <v>999</v>
      </c>
      <c r="J217" s="11" t="s">
        <v>917</v>
      </c>
      <c r="K217" s="16">
        <v>0.06</v>
      </c>
      <c r="L217" s="661" t="s">
        <v>754</v>
      </c>
      <c r="M217" s="639" t="s">
        <v>1793</v>
      </c>
      <c r="N217" s="672" t="str">
        <f t="shared" si="3"/>
        <v>愛知県日進市</v>
      </c>
      <c r="O217" s="637">
        <v>10.42</v>
      </c>
      <c r="P217" s="639">
        <v>10.33</v>
      </c>
      <c r="Q217" s="672">
        <v>10.27</v>
      </c>
      <c r="T217" s="1"/>
      <c r="U217" s="1"/>
      <c r="V217" s="1"/>
      <c r="W217" s="1"/>
      <c r="X217" s="1"/>
    </row>
    <row r="218" spans="5:24">
      <c r="E218" s="2"/>
      <c r="G218" s="7" t="s">
        <v>684</v>
      </c>
      <c r="H218" s="7" t="s">
        <v>1000</v>
      </c>
      <c r="J218" s="11" t="s">
        <v>917</v>
      </c>
      <c r="K218" s="16">
        <v>0.06</v>
      </c>
      <c r="L218" s="661" t="s">
        <v>754</v>
      </c>
      <c r="M218" s="639" t="s">
        <v>1795</v>
      </c>
      <c r="N218" s="672" t="str">
        <f t="shared" si="3"/>
        <v>愛知県愛西市</v>
      </c>
      <c r="O218" s="637">
        <v>10.42</v>
      </c>
      <c r="P218" s="639">
        <v>10.33</v>
      </c>
      <c r="Q218" s="672">
        <v>10.27</v>
      </c>
      <c r="T218" s="1"/>
      <c r="U218" s="1"/>
      <c r="V218" s="1"/>
      <c r="W218" s="1"/>
      <c r="X218" s="1"/>
    </row>
    <row r="219" spans="5:24">
      <c r="E219" s="2"/>
      <c r="G219" s="7" t="s">
        <v>684</v>
      </c>
      <c r="H219" s="7" t="s">
        <v>1001</v>
      </c>
      <c r="J219" s="11" t="s">
        <v>917</v>
      </c>
      <c r="K219" s="16">
        <v>0.06</v>
      </c>
      <c r="L219" s="661" t="s">
        <v>754</v>
      </c>
      <c r="M219" s="639" t="s">
        <v>2550</v>
      </c>
      <c r="N219" s="672" t="str">
        <f t="shared" si="3"/>
        <v>愛知県清須市</v>
      </c>
      <c r="O219" s="637">
        <v>10.42</v>
      </c>
      <c r="P219" s="639">
        <v>10.33</v>
      </c>
      <c r="Q219" s="672">
        <v>10.27</v>
      </c>
      <c r="T219" s="1"/>
      <c r="U219" s="1"/>
      <c r="V219" s="1"/>
      <c r="W219" s="1"/>
      <c r="X219" s="1"/>
    </row>
    <row r="220" spans="5:24">
      <c r="E220" s="2"/>
      <c r="G220" s="7" t="s">
        <v>684</v>
      </c>
      <c r="H220" s="7" t="s">
        <v>1002</v>
      </c>
      <c r="J220" s="11" t="s">
        <v>917</v>
      </c>
      <c r="K220" s="16">
        <v>0.06</v>
      </c>
      <c r="L220" s="661" t="s">
        <v>754</v>
      </c>
      <c r="M220" s="639" t="s">
        <v>1797</v>
      </c>
      <c r="N220" s="672" t="str">
        <f t="shared" si="3"/>
        <v>愛知県北名古屋市</v>
      </c>
      <c r="O220" s="637">
        <v>10.42</v>
      </c>
      <c r="P220" s="639">
        <v>10.33</v>
      </c>
      <c r="Q220" s="672">
        <v>10.27</v>
      </c>
      <c r="T220" s="1"/>
      <c r="U220" s="1"/>
      <c r="V220" s="1"/>
      <c r="W220" s="1"/>
      <c r="X220" s="1"/>
    </row>
    <row r="221" spans="5:24">
      <c r="E221" s="2"/>
      <c r="G221" s="7" t="s">
        <v>684</v>
      </c>
      <c r="H221" s="7" t="s">
        <v>1003</v>
      </c>
      <c r="J221" s="11" t="s">
        <v>917</v>
      </c>
      <c r="K221" s="16">
        <v>0.06</v>
      </c>
      <c r="L221" s="661" t="s">
        <v>754</v>
      </c>
      <c r="M221" s="639" t="s">
        <v>1798</v>
      </c>
      <c r="N221" s="672" t="str">
        <f t="shared" si="3"/>
        <v>愛知県弥富市</v>
      </c>
      <c r="O221" s="637">
        <v>10.42</v>
      </c>
      <c r="P221" s="639">
        <v>10.33</v>
      </c>
      <c r="Q221" s="672">
        <v>10.27</v>
      </c>
      <c r="T221" s="1"/>
      <c r="U221" s="1"/>
      <c r="V221" s="1"/>
      <c r="W221" s="1"/>
      <c r="X221" s="1"/>
    </row>
    <row r="222" spans="5:24">
      <c r="E222" s="2"/>
      <c r="G222" s="7" t="s">
        <v>684</v>
      </c>
      <c r="H222" s="7" t="s">
        <v>1004</v>
      </c>
      <c r="J222" s="11" t="s">
        <v>917</v>
      </c>
      <c r="K222" s="16">
        <v>0.06</v>
      </c>
      <c r="L222" s="661" t="s">
        <v>754</v>
      </c>
      <c r="M222" s="639" t="s">
        <v>1800</v>
      </c>
      <c r="N222" s="672" t="str">
        <f t="shared" si="3"/>
        <v>愛知県あま市</v>
      </c>
      <c r="O222" s="637">
        <v>10.42</v>
      </c>
      <c r="P222" s="639">
        <v>10.33</v>
      </c>
      <c r="Q222" s="672">
        <v>10.27</v>
      </c>
      <c r="T222" s="1"/>
      <c r="U222" s="1"/>
      <c r="V222" s="1"/>
      <c r="W222" s="1"/>
      <c r="X222" s="1"/>
    </row>
    <row r="223" spans="5:24">
      <c r="E223" s="2"/>
      <c r="G223" s="7" t="s">
        <v>684</v>
      </c>
      <c r="H223" s="7" t="s">
        <v>1005</v>
      </c>
      <c r="J223" s="11" t="s">
        <v>917</v>
      </c>
      <c r="K223" s="16">
        <v>0.06</v>
      </c>
      <c r="L223" s="661" t="s">
        <v>754</v>
      </c>
      <c r="M223" s="639" t="s">
        <v>1801</v>
      </c>
      <c r="N223" s="672" t="str">
        <f t="shared" si="3"/>
        <v>愛知県長久手市</v>
      </c>
      <c r="O223" s="637">
        <v>10.42</v>
      </c>
      <c r="P223" s="639">
        <v>10.33</v>
      </c>
      <c r="Q223" s="672">
        <v>10.27</v>
      </c>
      <c r="T223" s="1"/>
      <c r="U223" s="1"/>
      <c r="V223" s="1"/>
      <c r="W223" s="1"/>
      <c r="X223" s="1"/>
    </row>
    <row r="224" spans="5:24">
      <c r="E224" s="2"/>
      <c r="G224" s="7" t="s">
        <v>684</v>
      </c>
      <c r="H224" s="7" t="s">
        <v>1006</v>
      </c>
      <c r="J224" s="11" t="s">
        <v>917</v>
      </c>
      <c r="K224" s="16">
        <v>0.06</v>
      </c>
      <c r="L224" s="661" t="s">
        <v>754</v>
      </c>
      <c r="M224" s="639" t="s">
        <v>1802</v>
      </c>
      <c r="N224" s="672" t="str">
        <f t="shared" si="3"/>
        <v>愛知県東郷町</v>
      </c>
      <c r="O224" s="637">
        <v>10.42</v>
      </c>
      <c r="P224" s="639">
        <v>10.33</v>
      </c>
      <c r="Q224" s="672">
        <v>10.27</v>
      </c>
      <c r="T224" s="1"/>
      <c r="U224" s="1"/>
      <c r="V224" s="1"/>
      <c r="W224" s="1"/>
      <c r="X224" s="1"/>
    </row>
    <row r="225" spans="5:24">
      <c r="E225" s="2"/>
      <c r="G225" s="7" t="s">
        <v>684</v>
      </c>
      <c r="H225" s="7" t="s">
        <v>1007</v>
      </c>
      <c r="J225" s="11" t="s">
        <v>917</v>
      </c>
      <c r="K225" s="16">
        <v>0.06</v>
      </c>
      <c r="L225" s="661" t="s">
        <v>754</v>
      </c>
      <c r="M225" s="639" t="s">
        <v>1806</v>
      </c>
      <c r="N225" s="672" t="str">
        <f t="shared" si="3"/>
        <v>愛知県大治町</v>
      </c>
      <c r="O225" s="637">
        <v>10.42</v>
      </c>
      <c r="P225" s="639">
        <v>10.33</v>
      </c>
      <c r="Q225" s="672">
        <v>10.27</v>
      </c>
      <c r="T225" s="1"/>
      <c r="U225" s="1"/>
      <c r="V225" s="1"/>
      <c r="W225" s="1"/>
      <c r="X225" s="1"/>
    </row>
    <row r="226" spans="5:24">
      <c r="E226" s="2"/>
      <c r="G226" s="7" t="s">
        <v>684</v>
      </c>
      <c r="H226" s="7" t="s">
        <v>1008</v>
      </c>
      <c r="J226" s="11" t="s">
        <v>917</v>
      </c>
      <c r="K226" s="16">
        <v>0.06</v>
      </c>
      <c r="L226" s="661" t="s">
        <v>754</v>
      </c>
      <c r="M226" s="639" t="s">
        <v>1807</v>
      </c>
      <c r="N226" s="672" t="str">
        <f t="shared" si="3"/>
        <v>愛知県蟹江町</v>
      </c>
      <c r="O226" s="637">
        <v>10.42</v>
      </c>
      <c r="P226" s="639">
        <v>10.33</v>
      </c>
      <c r="Q226" s="672">
        <v>10.27</v>
      </c>
      <c r="T226" s="1"/>
      <c r="U226" s="1"/>
      <c r="V226" s="1"/>
      <c r="W226" s="1"/>
      <c r="X226" s="1"/>
    </row>
    <row r="227" spans="5:24">
      <c r="E227" s="2"/>
      <c r="G227" s="7" t="s">
        <v>684</v>
      </c>
      <c r="H227" s="7" t="s">
        <v>1009</v>
      </c>
      <c r="J227" s="11" t="s">
        <v>917</v>
      </c>
      <c r="K227" s="16">
        <v>0.06</v>
      </c>
      <c r="L227" s="661" t="s">
        <v>754</v>
      </c>
      <c r="M227" s="639" t="s">
        <v>2551</v>
      </c>
      <c r="N227" s="672" t="str">
        <f t="shared" si="3"/>
        <v>愛知県豊山町</v>
      </c>
      <c r="O227" s="637">
        <v>10.42</v>
      </c>
      <c r="P227" s="639">
        <v>10.33</v>
      </c>
      <c r="Q227" s="672">
        <v>10.27</v>
      </c>
      <c r="T227" s="1"/>
      <c r="U227" s="1"/>
      <c r="V227" s="1"/>
      <c r="W227" s="1"/>
      <c r="X227" s="1"/>
    </row>
    <row r="228" spans="5:24">
      <c r="E228" s="2"/>
      <c r="G228" s="7" t="s">
        <v>690</v>
      </c>
      <c r="H228" s="7" t="s">
        <v>1010</v>
      </c>
      <c r="J228" s="11" t="s">
        <v>917</v>
      </c>
      <c r="K228" s="16">
        <v>0.06</v>
      </c>
      <c r="L228" s="661" t="s">
        <v>754</v>
      </c>
      <c r="M228" s="639" t="s">
        <v>2552</v>
      </c>
      <c r="N228" s="672" t="str">
        <f t="shared" si="3"/>
        <v>愛知県飛島村</v>
      </c>
      <c r="O228" s="637">
        <v>10.42</v>
      </c>
      <c r="P228" s="639">
        <v>10.33</v>
      </c>
      <c r="Q228" s="672">
        <v>10.27</v>
      </c>
      <c r="T228" s="1"/>
      <c r="U228" s="1"/>
      <c r="V228" s="1"/>
      <c r="W228" s="1"/>
      <c r="X228" s="1"/>
    </row>
    <row r="229" spans="5:24">
      <c r="E229" s="2"/>
      <c r="G229" s="7" t="s">
        <v>690</v>
      </c>
      <c r="H229" s="7" t="s">
        <v>1011</v>
      </c>
      <c r="J229" s="11" t="s">
        <v>917</v>
      </c>
      <c r="K229" s="16">
        <v>0.06</v>
      </c>
      <c r="L229" s="661" t="s">
        <v>757</v>
      </c>
      <c r="M229" s="639" t="s">
        <v>1817</v>
      </c>
      <c r="N229" s="672" t="str">
        <f t="shared" si="3"/>
        <v>三重県津市</v>
      </c>
      <c r="O229" s="637">
        <v>10.42</v>
      </c>
      <c r="P229" s="639">
        <v>10.33</v>
      </c>
      <c r="Q229" s="672">
        <v>10.27</v>
      </c>
      <c r="T229" s="1"/>
      <c r="U229" s="1"/>
      <c r="V229" s="1"/>
      <c r="W229" s="1"/>
      <c r="X229" s="1"/>
    </row>
    <row r="230" spans="5:24">
      <c r="E230" s="2"/>
      <c r="G230" s="7" t="s">
        <v>690</v>
      </c>
      <c r="H230" s="7" t="s">
        <v>1012</v>
      </c>
      <c r="J230" s="11" t="s">
        <v>917</v>
      </c>
      <c r="K230" s="16">
        <v>0.06</v>
      </c>
      <c r="L230" s="661" t="s">
        <v>757</v>
      </c>
      <c r="M230" s="639" t="s">
        <v>1818</v>
      </c>
      <c r="N230" s="672" t="str">
        <f t="shared" si="3"/>
        <v>三重県四日市市</v>
      </c>
      <c r="O230" s="637">
        <v>10.42</v>
      </c>
      <c r="P230" s="639">
        <v>10.33</v>
      </c>
      <c r="Q230" s="672">
        <v>10.27</v>
      </c>
      <c r="T230" s="1"/>
      <c r="U230" s="1"/>
      <c r="V230" s="1"/>
      <c r="W230" s="1"/>
      <c r="X230" s="1"/>
    </row>
    <row r="231" spans="5:24">
      <c r="E231" s="2"/>
      <c r="G231" s="7" t="s">
        <v>690</v>
      </c>
      <c r="H231" s="7" t="s">
        <v>1013</v>
      </c>
      <c r="J231" s="11" t="s">
        <v>917</v>
      </c>
      <c r="K231" s="16">
        <v>0.06</v>
      </c>
      <c r="L231" s="661" t="s">
        <v>757</v>
      </c>
      <c r="M231" s="639" t="s">
        <v>1821</v>
      </c>
      <c r="N231" s="672" t="str">
        <f t="shared" si="3"/>
        <v>三重県桑名市</v>
      </c>
      <c r="O231" s="637">
        <v>10.42</v>
      </c>
      <c r="P231" s="639">
        <v>10.33</v>
      </c>
      <c r="Q231" s="672">
        <v>10.27</v>
      </c>
      <c r="T231" s="1"/>
      <c r="U231" s="1"/>
      <c r="V231" s="1"/>
      <c r="W231" s="1"/>
      <c r="X231" s="1"/>
    </row>
    <row r="232" spans="5:24">
      <c r="E232" s="2"/>
      <c r="G232" s="7" t="s">
        <v>690</v>
      </c>
      <c r="H232" s="7" t="s">
        <v>1014</v>
      </c>
      <c r="J232" s="11" t="s">
        <v>917</v>
      </c>
      <c r="K232" s="16">
        <v>0.06</v>
      </c>
      <c r="L232" s="661" t="s">
        <v>757</v>
      </c>
      <c r="M232" s="639" t="s">
        <v>1822</v>
      </c>
      <c r="N232" s="672" t="str">
        <f t="shared" si="3"/>
        <v>三重県鈴鹿市</v>
      </c>
      <c r="O232" s="637">
        <v>10.42</v>
      </c>
      <c r="P232" s="639">
        <v>10.33</v>
      </c>
      <c r="Q232" s="672">
        <v>10.27</v>
      </c>
      <c r="T232" s="1"/>
      <c r="U232" s="1"/>
      <c r="V232" s="1"/>
      <c r="W232" s="1"/>
      <c r="X232" s="1"/>
    </row>
    <row r="233" spans="5:24">
      <c r="E233" s="2"/>
      <c r="G233" s="7" t="s">
        <v>690</v>
      </c>
      <c r="H233" s="7" t="s">
        <v>1015</v>
      </c>
      <c r="J233" s="11" t="s">
        <v>917</v>
      </c>
      <c r="K233" s="16">
        <v>0.06</v>
      </c>
      <c r="L233" s="661" t="s">
        <v>757</v>
      </c>
      <c r="M233" s="639" t="s">
        <v>1825</v>
      </c>
      <c r="N233" s="672" t="str">
        <f t="shared" si="3"/>
        <v>三重県亀山市</v>
      </c>
      <c r="O233" s="637">
        <v>10.42</v>
      </c>
      <c r="P233" s="639">
        <v>10.33</v>
      </c>
      <c r="Q233" s="672">
        <v>10.27</v>
      </c>
      <c r="T233" s="1"/>
      <c r="U233" s="1"/>
      <c r="V233" s="1"/>
      <c r="W233" s="1"/>
      <c r="X233" s="1"/>
    </row>
    <row r="234" spans="5:24">
      <c r="E234" s="2"/>
      <c r="G234" s="7" t="s">
        <v>690</v>
      </c>
      <c r="H234" s="7" t="s">
        <v>1016</v>
      </c>
      <c r="J234" s="11" t="s">
        <v>917</v>
      </c>
      <c r="K234" s="16">
        <v>0.06</v>
      </c>
      <c r="L234" s="661" t="s">
        <v>761</v>
      </c>
      <c r="M234" s="639" t="s">
        <v>1845</v>
      </c>
      <c r="N234" s="672" t="str">
        <f t="shared" si="3"/>
        <v>滋賀県彦根市</v>
      </c>
      <c r="O234" s="637">
        <v>10.42</v>
      </c>
      <c r="P234" s="639">
        <v>10.33</v>
      </c>
      <c r="Q234" s="672">
        <v>10.27</v>
      </c>
      <c r="T234" s="1"/>
      <c r="U234" s="1"/>
      <c r="V234" s="1"/>
      <c r="W234" s="1"/>
      <c r="X234" s="1"/>
    </row>
    <row r="235" spans="5:24">
      <c r="E235" s="2"/>
      <c r="G235" s="7" t="s">
        <v>690</v>
      </c>
      <c r="H235" s="7" t="s">
        <v>1017</v>
      </c>
      <c r="J235" s="11" t="s">
        <v>917</v>
      </c>
      <c r="K235" s="16">
        <v>0.06</v>
      </c>
      <c r="L235" s="661" t="s">
        <v>761</v>
      </c>
      <c r="M235" s="639" t="s">
        <v>1849</v>
      </c>
      <c r="N235" s="672" t="str">
        <f t="shared" si="3"/>
        <v>滋賀県守山市</v>
      </c>
      <c r="O235" s="637">
        <v>10.42</v>
      </c>
      <c r="P235" s="639">
        <v>10.33</v>
      </c>
      <c r="Q235" s="672">
        <v>10.27</v>
      </c>
      <c r="T235" s="1"/>
      <c r="U235" s="1"/>
      <c r="V235" s="1"/>
      <c r="W235" s="1"/>
      <c r="X235" s="1"/>
    </row>
    <row r="236" spans="5:24">
      <c r="E236" s="2"/>
      <c r="G236" s="7" t="s">
        <v>690</v>
      </c>
      <c r="H236" s="7" t="s">
        <v>1018</v>
      </c>
      <c r="J236" s="11" t="s">
        <v>917</v>
      </c>
      <c r="K236" s="16">
        <v>0.06</v>
      </c>
      <c r="L236" s="661" t="s">
        <v>761</v>
      </c>
      <c r="M236" s="639" t="s">
        <v>1851</v>
      </c>
      <c r="N236" s="672" t="str">
        <f t="shared" si="3"/>
        <v>滋賀県甲賀市</v>
      </c>
      <c r="O236" s="637">
        <v>10.42</v>
      </c>
      <c r="P236" s="639">
        <v>10.33</v>
      </c>
      <c r="Q236" s="672">
        <v>10.27</v>
      </c>
      <c r="T236" s="1"/>
      <c r="U236" s="1"/>
      <c r="V236" s="1"/>
      <c r="W236" s="1"/>
      <c r="X236" s="1"/>
    </row>
    <row r="237" spans="5:24">
      <c r="E237" s="2"/>
      <c r="G237" s="7" t="s">
        <v>690</v>
      </c>
      <c r="H237" s="7" t="s">
        <v>1019</v>
      </c>
      <c r="J237" s="11" t="s">
        <v>917</v>
      </c>
      <c r="K237" s="16">
        <v>0.06</v>
      </c>
      <c r="L237" s="661" t="s">
        <v>764</v>
      </c>
      <c r="M237" s="639" t="s">
        <v>1867</v>
      </c>
      <c r="N237" s="672" t="str">
        <f t="shared" si="3"/>
        <v>京都府宇治市</v>
      </c>
      <c r="O237" s="637">
        <v>10.42</v>
      </c>
      <c r="P237" s="639">
        <v>10.33</v>
      </c>
      <c r="Q237" s="672">
        <v>10.27</v>
      </c>
      <c r="T237" s="1"/>
      <c r="U237" s="1"/>
      <c r="V237" s="1"/>
      <c r="W237" s="1"/>
      <c r="X237" s="1"/>
    </row>
    <row r="238" spans="5:24">
      <c r="E238" s="2"/>
      <c r="G238" s="7" t="s">
        <v>690</v>
      </c>
      <c r="H238" s="7" t="s">
        <v>1020</v>
      </c>
      <c r="J238" s="11" t="s">
        <v>917</v>
      </c>
      <c r="K238" s="16">
        <v>0.06</v>
      </c>
      <c r="L238" s="661" t="s">
        <v>764</v>
      </c>
      <c r="M238" s="639" t="s">
        <v>1869</v>
      </c>
      <c r="N238" s="672" t="str">
        <f t="shared" si="3"/>
        <v>京都府亀岡市</v>
      </c>
      <c r="O238" s="637">
        <v>10.42</v>
      </c>
      <c r="P238" s="639">
        <v>10.33</v>
      </c>
      <c r="Q238" s="672">
        <v>10.27</v>
      </c>
      <c r="T238" s="1"/>
      <c r="U238" s="1"/>
      <c r="V238" s="1"/>
      <c r="W238" s="1"/>
      <c r="X238" s="1"/>
    </row>
    <row r="239" spans="5:24">
      <c r="E239" s="2"/>
      <c r="G239" s="7" t="s">
        <v>690</v>
      </c>
      <c r="H239" s="7" t="s">
        <v>1021</v>
      </c>
      <c r="J239" s="11" t="s">
        <v>917</v>
      </c>
      <c r="K239" s="16">
        <v>0.06</v>
      </c>
      <c r="L239" s="661" t="s">
        <v>764</v>
      </c>
      <c r="M239" s="639" t="s">
        <v>1870</v>
      </c>
      <c r="N239" s="672" t="str">
        <f t="shared" si="3"/>
        <v>京都府城陽市</v>
      </c>
      <c r="O239" s="637">
        <v>10.42</v>
      </c>
      <c r="P239" s="639">
        <v>10.33</v>
      </c>
      <c r="Q239" s="672">
        <v>10.27</v>
      </c>
      <c r="T239" s="1"/>
      <c r="U239" s="1"/>
      <c r="V239" s="1"/>
      <c r="W239" s="1"/>
      <c r="X239" s="1"/>
    </row>
    <row r="240" spans="5:24">
      <c r="E240" s="2"/>
      <c r="G240" s="7" t="s">
        <v>690</v>
      </c>
      <c r="H240" s="7" t="s">
        <v>1022</v>
      </c>
      <c r="J240" s="11" t="s">
        <v>917</v>
      </c>
      <c r="K240" s="16">
        <v>0.06</v>
      </c>
      <c r="L240" s="661" t="s">
        <v>764</v>
      </c>
      <c r="M240" s="639" t="s">
        <v>1871</v>
      </c>
      <c r="N240" s="672" t="str">
        <f t="shared" si="3"/>
        <v>京都府向日市</v>
      </c>
      <c r="O240" s="637">
        <v>10.42</v>
      </c>
      <c r="P240" s="639">
        <v>10.33</v>
      </c>
      <c r="Q240" s="672">
        <v>10.27</v>
      </c>
      <c r="T240" s="1"/>
      <c r="U240" s="1"/>
      <c r="V240" s="1"/>
      <c r="W240" s="1"/>
      <c r="X240" s="1"/>
    </row>
    <row r="241" spans="5:24">
      <c r="E241" s="2"/>
      <c r="G241" s="7" t="s">
        <v>690</v>
      </c>
      <c r="H241" s="7" t="s">
        <v>1023</v>
      </c>
      <c r="J241" s="11" t="s">
        <v>917</v>
      </c>
      <c r="K241" s="16">
        <v>0.06</v>
      </c>
      <c r="L241" s="661" t="s">
        <v>764</v>
      </c>
      <c r="M241" s="639" t="s">
        <v>1873</v>
      </c>
      <c r="N241" s="672" t="str">
        <f t="shared" si="3"/>
        <v>京都府八幡市</v>
      </c>
      <c r="O241" s="637">
        <v>10.42</v>
      </c>
      <c r="P241" s="639">
        <v>10.33</v>
      </c>
      <c r="Q241" s="672">
        <v>10.27</v>
      </c>
      <c r="T241" s="1"/>
      <c r="U241" s="1"/>
      <c r="V241" s="1"/>
      <c r="W241" s="1"/>
      <c r="X241" s="1"/>
    </row>
    <row r="242" spans="5:24">
      <c r="E242" s="2"/>
      <c r="G242" s="7" t="s">
        <v>690</v>
      </c>
      <c r="H242" s="7" t="s">
        <v>1024</v>
      </c>
      <c r="J242" s="11" t="s">
        <v>917</v>
      </c>
      <c r="K242" s="16">
        <v>0.06</v>
      </c>
      <c r="L242" s="661" t="s">
        <v>764</v>
      </c>
      <c r="M242" s="639" t="s">
        <v>1874</v>
      </c>
      <c r="N242" s="672" t="str">
        <f t="shared" si="3"/>
        <v>京都府京田辺市</v>
      </c>
      <c r="O242" s="637">
        <v>10.42</v>
      </c>
      <c r="P242" s="639">
        <v>10.33</v>
      </c>
      <c r="Q242" s="672">
        <v>10.27</v>
      </c>
      <c r="T242" s="1"/>
      <c r="U242" s="1"/>
      <c r="V242" s="1"/>
      <c r="W242" s="1"/>
      <c r="X242" s="1"/>
    </row>
    <row r="243" spans="5:24">
      <c r="E243" s="2"/>
      <c r="G243" s="7" t="s">
        <v>690</v>
      </c>
      <c r="H243" s="7" t="s">
        <v>1025</v>
      </c>
      <c r="J243" s="11" t="s">
        <v>917</v>
      </c>
      <c r="K243" s="16">
        <v>0.06</v>
      </c>
      <c r="L243" s="661" t="s">
        <v>764</v>
      </c>
      <c r="M243" s="639" t="s">
        <v>1877</v>
      </c>
      <c r="N243" s="672" t="str">
        <f t="shared" si="3"/>
        <v>京都府木津川市</v>
      </c>
      <c r="O243" s="637">
        <v>10.42</v>
      </c>
      <c r="P243" s="639">
        <v>10.33</v>
      </c>
      <c r="Q243" s="672">
        <v>10.27</v>
      </c>
      <c r="T243" s="1"/>
      <c r="U243" s="1"/>
      <c r="V243" s="1"/>
      <c r="W243" s="1"/>
      <c r="X243" s="1"/>
    </row>
    <row r="244" spans="5:24">
      <c r="E244" s="2"/>
      <c r="G244" s="7" t="s">
        <v>690</v>
      </c>
      <c r="H244" s="7" t="s">
        <v>1026</v>
      </c>
      <c r="J244" s="11" t="s">
        <v>917</v>
      </c>
      <c r="K244" s="16">
        <v>0.06</v>
      </c>
      <c r="L244" s="661" t="s">
        <v>764</v>
      </c>
      <c r="M244" s="639" t="s">
        <v>1878</v>
      </c>
      <c r="N244" s="672" t="str">
        <f t="shared" si="3"/>
        <v>京都府大山崎町</v>
      </c>
      <c r="O244" s="637">
        <v>10.42</v>
      </c>
      <c r="P244" s="639">
        <v>10.33</v>
      </c>
      <c r="Q244" s="672">
        <v>10.27</v>
      </c>
      <c r="T244" s="1"/>
      <c r="U244" s="1"/>
      <c r="V244" s="1"/>
      <c r="W244" s="1"/>
      <c r="X244" s="1"/>
    </row>
    <row r="245" spans="5:24">
      <c r="E245" s="2"/>
      <c r="G245" s="7" t="s">
        <v>690</v>
      </c>
      <c r="H245" s="7" t="s">
        <v>1027</v>
      </c>
      <c r="J245" s="11" t="s">
        <v>917</v>
      </c>
      <c r="K245" s="16">
        <v>0.06</v>
      </c>
      <c r="L245" s="661" t="s">
        <v>764</v>
      </c>
      <c r="M245" s="639" t="s">
        <v>1884</v>
      </c>
      <c r="N245" s="672" t="str">
        <f t="shared" si="3"/>
        <v>京都府精華町</v>
      </c>
      <c r="O245" s="637">
        <v>10.42</v>
      </c>
      <c r="P245" s="639">
        <v>10.33</v>
      </c>
      <c r="Q245" s="672">
        <v>10.27</v>
      </c>
      <c r="T245" s="1"/>
      <c r="U245" s="1"/>
      <c r="V245" s="1"/>
      <c r="W245" s="1"/>
      <c r="X245" s="1"/>
    </row>
    <row r="246" spans="5:24">
      <c r="E246" s="2"/>
      <c r="G246" s="7" t="s">
        <v>690</v>
      </c>
      <c r="H246" s="7" t="s">
        <v>1028</v>
      </c>
      <c r="J246" s="11" t="s">
        <v>917</v>
      </c>
      <c r="K246" s="16">
        <v>0.06</v>
      </c>
      <c r="L246" s="661" t="s">
        <v>768</v>
      </c>
      <c r="M246" s="639" t="s">
        <v>1891</v>
      </c>
      <c r="N246" s="672" t="str">
        <f t="shared" si="3"/>
        <v>大阪府岸和田市</v>
      </c>
      <c r="O246" s="637">
        <v>10.42</v>
      </c>
      <c r="P246" s="639">
        <v>10.33</v>
      </c>
      <c r="Q246" s="672">
        <v>10.27</v>
      </c>
      <c r="T246" s="1"/>
      <c r="U246" s="1"/>
      <c r="V246" s="1"/>
      <c r="W246" s="1"/>
      <c r="X246" s="1"/>
    </row>
    <row r="247" spans="5:24">
      <c r="E247" s="2"/>
      <c r="G247" s="7" t="s">
        <v>690</v>
      </c>
      <c r="H247" s="7" t="s">
        <v>1029</v>
      </c>
      <c r="J247" s="11" t="s">
        <v>917</v>
      </c>
      <c r="K247" s="16">
        <v>0.06</v>
      </c>
      <c r="L247" s="661" t="s">
        <v>768</v>
      </c>
      <c r="M247" s="639" t="s">
        <v>1895</v>
      </c>
      <c r="N247" s="672" t="str">
        <f t="shared" si="3"/>
        <v>大阪府泉大津市</v>
      </c>
      <c r="O247" s="637">
        <v>10.42</v>
      </c>
      <c r="P247" s="639">
        <v>10.33</v>
      </c>
      <c r="Q247" s="672">
        <v>10.27</v>
      </c>
      <c r="T247" s="1"/>
      <c r="U247" s="1"/>
      <c r="V247" s="1"/>
      <c r="W247" s="1"/>
      <c r="X247" s="1"/>
    </row>
    <row r="248" spans="5:24">
      <c r="E248" s="2"/>
      <c r="G248" s="7" t="s">
        <v>690</v>
      </c>
      <c r="H248" s="7" t="s">
        <v>1030</v>
      </c>
      <c r="J248" s="11" t="s">
        <v>917</v>
      </c>
      <c r="K248" s="16">
        <v>0.06</v>
      </c>
      <c r="L248" s="661" t="s">
        <v>768</v>
      </c>
      <c r="M248" s="639" t="s">
        <v>1897</v>
      </c>
      <c r="N248" s="672" t="str">
        <f t="shared" si="3"/>
        <v>大阪府貝塚市</v>
      </c>
      <c r="O248" s="637">
        <v>10.42</v>
      </c>
      <c r="P248" s="639">
        <v>10.33</v>
      </c>
      <c r="Q248" s="672">
        <v>10.27</v>
      </c>
      <c r="T248" s="1"/>
      <c r="U248" s="1"/>
      <c r="V248" s="1"/>
      <c r="W248" s="1"/>
      <c r="X248" s="1"/>
    </row>
    <row r="249" spans="5:24">
      <c r="E249" s="2"/>
      <c r="G249" s="7" t="s">
        <v>690</v>
      </c>
      <c r="H249" s="7" t="s">
        <v>1031</v>
      </c>
      <c r="J249" s="11" t="s">
        <v>917</v>
      </c>
      <c r="K249" s="16">
        <v>0.06</v>
      </c>
      <c r="L249" s="661" t="s">
        <v>768</v>
      </c>
      <c r="M249" s="639" t="s">
        <v>1902</v>
      </c>
      <c r="N249" s="672" t="str">
        <f t="shared" si="3"/>
        <v>大阪府泉佐野市</v>
      </c>
      <c r="O249" s="637">
        <v>10.42</v>
      </c>
      <c r="P249" s="639">
        <v>10.33</v>
      </c>
      <c r="Q249" s="672">
        <v>10.27</v>
      </c>
      <c r="T249" s="1"/>
      <c r="U249" s="1"/>
      <c r="V249" s="1"/>
      <c r="W249" s="1"/>
      <c r="X249" s="1"/>
    </row>
    <row r="250" spans="5:24">
      <c r="E250" s="2"/>
      <c r="G250" s="7" t="s">
        <v>690</v>
      </c>
      <c r="H250" s="7" t="s">
        <v>1032</v>
      </c>
      <c r="J250" s="11" t="s">
        <v>917</v>
      </c>
      <c r="K250" s="16">
        <v>0.06</v>
      </c>
      <c r="L250" s="661" t="s">
        <v>768</v>
      </c>
      <c r="M250" s="639" t="s">
        <v>1903</v>
      </c>
      <c r="N250" s="672" t="str">
        <f t="shared" si="3"/>
        <v>大阪府富田林市</v>
      </c>
      <c r="O250" s="637">
        <v>10.42</v>
      </c>
      <c r="P250" s="639">
        <v>10.33</v>
      </c>
      <c r="Q250" s="672">
        <v>10.27</v>
      </c>
      <c r="T250" s="1"/>
      <c r="U250" s="1"/>
      <c r="V250" s="1"/>
      <c r="W250" s="1"/>
      <c r="X250" s="1"/>
    </row>
    <row r="251" spans="5:24">
      <c r="E251" s="2"/>
      <c r="G251" s="7" t="s">
        <v>690</v>
      </c>
      <c r="H251" s="7" t="s">
        <v>1033</v>
      </c>
      <c r="J251" s="11" t="s">
        <v>917</v>
      </c>
      <c r="K251" s="16">
        <v>0.06</v>
      </c>
      <c r="L251" s="661" t="s">
        <v>768</v>
      </c>
      <c r="M251" s="639" t="s">
        <v>1905</v>
      </c>
      <c r="N251" s="672" t="str">
        <f t="shared" si="3"/>
        <v>大阪府河内長野市</v>
      </c>
      <c r="O251" s="637">
        <v>10.42</v>
      </c>
      <c r="P251" s="639">
        <v>10.33</v>
      </c>
      <c r="Q251" s="672">
        <v>10.27</v>
      </c>
      <c r="T251" s="1"/>
      <c r="U251" s="1"/>
      <c r="V251" s="1"/>
      <c r="W251" s="1"/>
      <c r="X251" s="1"/>
    </row>
    <row r="252" spans="5:24">
      <c r="E252" s="2"/>
      <c r="G252" s="7" t="s">
        <v>690</v>
      </c>
      <c r="H252" s="7" t="s">
        <v>1034</v>
      </c>
      <c r="J252" s="11" t="s">
        <v>917</v>
      </c>
      <c r="K252" s="16">
        <v>0.06</v>
      </c>
      <c r="L252" s="661" t="s">
        <v>768</v>
      </c>
      <c r="M252" s="639" t="s">
        <v>1908</v>
      </c>
      <c r="N252" s="672" t="str">
        <f t="shared" si="3"/>
        <v>大阪府和泉市</v>
      </c>
      <c r="O252" s="637">
        <v>10.42</v>
      </c>
      <c r="P252" s="639">
        <v>10.33</v>
      </c>
      <c r="Q252" s="672">
        <v>10.27</v>
      </c>
      <c r="T252" s="1"/>
      <c r="U252" s="1"/>
      <c r="V252" s="1"/>
      <c r="W252" s="1"/>
      <c r="X252" s="1"/>
    </row>
    <row r="253" spans="5:24">
      <c r="E253" s="2"/>
      <c r="G253" s="7" t="s">
        <v>690</v>
      </c>
      <c r="H253" s="7" t="s">
        <v>1035</v>
      </c>
      <c r="J253" s="11" t="s">
        <v>917</v>
      </c>
      <c r="K253" s="16">
        <v>0.06</v>
      </c>
      <c r="L253" s="661" t="s">
        <v>768</v>
      </c>
      <c r="M253" s="639" t="s">
        <v>1910</v>
      </c>
      <c r="N253" s="672" t="str">
        <f t="shared" si="3"/>
        <v>大阪府柏原市</v>
      </c>
      <c r="O253" s="637">
        <v>10.42</v>
      </c>
      <c r="P253" s="639">
        <v>10.33</v>
      </c>
      <c r="Q253" s="672">
        <v>10.27</v>
      </c>
      <c r="T253" s="1"/>
      <c r="U253" s="1"/>
      <c r="V253" s="1"/>
      <c r="W253" s="1"/>
      <c r="X253" s="1"/>
    </row>
    <row r="254" spans="5:24">
      <c r="E254" s="2"/>
      <c r="G254" s="7" t="s">
        <v>690</v>
      </c>
      <c r="H254" s="7" t="s">
        <v>1036</v>
      </c>
      <c r="J254" s="11" t="s">
        <v>917</v>
      </c>
      <c r="K254" s="16">
        <v>0.06</v>
      </c>
      <c r="L254" s="661" t="s">
        <v>768</v>
      </c>
      <c r="M254" s="639" t="s">
        <v>1911</v>
      </c>
      <c r="N254" s="672" t="str">
        <f t="shared" si="3"/>
        <v>大阪府羽曳野市</v>
      </c>
      <c r="O254" s="637">
        <v>10.42</v>
      </c>
      <c r="P254" s="639">
        <v>10.33</v>
      </c>
      <c r="Q254" s="672">
        <v>10.27</v>
      </c>
      <c r="T254" s="1"/>
      <c r="U254" s="1"/>
      <c r="V254" s="1"/>
      <c r="W254" s="1"/>
      <c r="X254" s="1"/>
    </row>
    <row r="255" spans="5:24">
      <c r="E255" s="2"/>
      <c r="G255" s="7" t="s">
        <v>690</v>
      </c>
      <c r="H255" s="7" t="s">
        <v>1037</v>
      </c>
      <c r="J255" s="11" t="s">
        <v>917</v>
      </c>
      <c r="K255" s="16">
        <v>0.06</v>
      </c>
      <c r="L255" s="661" t="s">
        <v>768</v>
      </c>
      <c r="M255" s="639" t="s">
        <v>1915</v>
      </c>
      <c r="N255" s="672" t="str">
        <f t="shared" si="3"/>
        <v>大阪府藤井寺市</v>
      </c>
      <c r="O255" s="637">
        <v>10.42</v>
      </c>
      <c r="P255" s="639">
        <v>10.33</v>
      </c>
      <c r="Q255" s="672">
        <v>10.27</v>
      </c>
      <c r="T255" s="1"/>
      <c r="U255" s="1"/>
      <c r="V255" s="1"/>
      <c r="W255" s="1"/>
      <c r="X255" s="1"/>
    </row>
    <row r="256" spans="5:24">
      <c r="E256" s="2"/>
      <c r="G256" s="7" t="s">
        <v>690</v>
      </c>
      <c r="H256" s="7" t="s">
        <v>1038</v>
      </c>
      <c r="J256" s="11" t="s">
        <v>917</v>
      </c>
      <c r="K256" s="16">
        <v>0.06</v>
      </c>
      <c r="L256" s="661" t="s">
        <v>768</v>
      </c>
      <c r="M256" s="639" t="s">
        <v>1917</v>
      </c>
      <c r="N256" s="672" t="str">
        <f t="shared" si="3"/>
        <v>大阪府泉南市</v>
      </c>
      <c r="O256" s="637">
        <v>10.42</v>
      </c>
      <c r="P256" s="639">
        <v>10.33</v>
      </c>
      <c r="Q256" s="672">
        <v>10.27</v>
      </c>
      <c r="T256" s="1"/>
      <c r="U256" s="1"/>
      <c r="V256" s="1"/>
      <c r="W256" s="1"/>
      <c r="X256" s="1"/>
    </row>
    <row r="257" spans="5:24">
      <c r="E257" s="2"/>
      <c r="G257" s="7" t="s">
        <v>690</v>
      </c>
      <c r="H257" s="7" t="s">
        <v>1039</v>
      </c>
      <c r="J257" s="11" t="s">
        <v>917</v>
      </c>
      <c r="K257" s="16">
        <v>0.06</v>
      </c>
      <c r="L257" s="661" t="s">
        <v>768</v>
      </c>
      <c r="M257" s="639" t="s">
        <v>1920</v>
      </c>
      <c r="N257" s="672" t="str">
        <f t="shared" si="3"/>
        <v>大阪府大阪狭山市</v>
      </c>
      <c r="O257" s="637">
        <v>10.42</v>
      </c>
      <c r="P257" s="639">
        <v>10.33</v>
      </c>
      <c r="Q257" s="672">
        <v>10.27</v>
      </c>
      <c r="T257" s="1"/>
      <c r="U257" s="1"/>
      <c r="V257" s="1"/>
      <c r="W257" s="1"/>
      <c r="X257" s="1"/>
    </row>
    <row r="258" spans="5:24">
      <c r="E258" s="2"/>
      <c r="G258" s="7" t="s">
        <v>690</v>
      </c>
      <c r="H258" s="7" t="s">
        <v>1040</v>
      </c>
      <c r="J258" s="11" t="s">
        <v>917</v>
      </c>
      <c r="K258" s="16">
        <v>0.06</v>
      </c>
      <c r="L258" s="661" t="s">
        <v>768</v>
      </c>
      <c r="M258" s="639" t="s">
        <v>1921</v>
      </c>
      <c r="N258" s="672" t="str">
        <f t="shared" si="3"/>
        <v>大阪府阪南市</v>
      </c>
      <c r="O258" s="637">
        <v>10.42</v>
      </c>
      <c r="P258" s="639">
        <v>10.33</v>
      </c>
      <c r="Q258" s="672">
        <v>10.27</v>
      </c>
      <c r="T258" s="1"/>
      <c r="U258" s="1"/>
      <c r="V258" s="1"/>
      <c r="W258" s="1"/>
      <c r="X258" s="1"/>
    </row>
    <row r="259" spans="5:24">
      <c r="E259" s="2"/>
      <c r="G259" s="7" t="s">
        <v>690</v>
      </c>
      <c r="H259" s="7" t="s">
        <v>1041</v>
      </c>
      <c r="J259" s="11" t="s">
        <v>917</v>
      </c>
      <c r="K259" s="16">
        <v>0.06</v>
      </c>
      <c r="L259" s="661" t="s">
        <v>768</v>
      </c>
      <c r="M259" s="639" t="s">
        <v>1922</v>
      </c>
      <c r="N259" s="672" t="str">
        <f t="shared" si="3"/>
        <v>大阪府島本町</v>
      </c>
      <c r="O259" s="637">
        <v>10.42</v>
      </c>
      <c r="P259" s="639">
        <v>10.33</v>
      </c>
      <c r="Q259" s="672">
        <v>10.27</v>
      </c>
      <c r="T259" s="1"/>
      <c r="U259" s="1"/>
      <c r="V259" s="1"/>
      <c r="W259" s="1"/>
      <c r="X259" s="1"/>
    </row>
    <row r="260" spans="5:24">
      <c r="E260" s="2"/>
      <c r="G260" s="7" t="s">
        <v>690</v>
      </c>
      <c r="H260" s="7" t="s">
        <v>1042</v>
      </c>
      <c r="J260" s="11" t="s">
        <v>917</v>
      </c>
      <c r="K260" s="16">
        <v>0.06</v>
      </c>
      <c r="L260" s="661" t="s">
        <v>768</v>
      </c>
      <c r="M260" s="639" t="s">
        <v>1923</v>
      </c>
      <c r="N260" s="672" t="str">
        <f t="shared" ref="N260:N323" si="4">L260&amp;M260</f>
        <v>大阪府豊能町</v>
      </c>
      <c r="O260" s="637">
        <v>10.42</v>
      </c>
      <c r="P260" s="639">
        <v>10.33</v>
      </c>
      <c r="Q260" s="672">
        <v>10.27</v>
      </c>
      <c r="T260" s="1"/>
      <c r="U260" s="1"/>
      <c r="V260" s="1"/>
      <c r="W260" s="1"/>
      <c r="X260" s="1"/>
    </row>
    <row r="261" spans="5:24">
      <c r="E261" s="2"/>
      <c r="G261" s="7" t="s">
        <v>694</v>
      </c>
      <c r="H261" s="7" t="s">
        <v>1043</v>
      </c>
      <c r="J261" s="11" t="s">
        <v>917</v>
      </c>
      <c r="K261" s="16">
        <v>0.06</v>
      </c>
      <c r="L261" s="661" t="s">
        <v>768</v>
      </c>
      <c r="M261" s="639" t="s">
        <v>1924</v>
      </c>
      <c r="N261" s="672" t="str">
        <f t="shared" si="4"/>
        <v>大阪府能勢町</v>
      </c>
      <c r="O261" s="637">
        <v>10.42</v>
      </c>
      <c r="P261" s="639">
        <v>10.33</v>
      </c>
      <c r="Q261" s="672">
        <v>10.27</v>
      </c>
      <c r="T261" s="1"/>
      <c r="U261" s="1"/>
      <c r="V261" s="1"/>
      <c r="W261" s="1"/>
      <c r="X261" s="1"/>
    </row>
    <row r="262" spans="5:24">
      <c r="E262" s="2"/>
      <c r="G262" s="7" t="s">
        <v>694</v>
      </c>
      <c r="H262" s="7" t="s">
        <v>1044</v>
      </c>
      <c r="J262" s="11" t="s">
        <v>917</v>
      </c>
      <c r="K262" s="16">
        <v>0.06</v>
      </c>
      <c r="L262" s="661" t="s">
        <v>768</v>
      </c>
      <c r="M262" s="639" t="s">
        <v>1925</v>
      </c>
      <c r="N262" s="672" t="str">
        <f t="shared" si="4"/>
        <v>大阪府忠岡町</v>
      </c>
      <c r="O262" s="637">
        <v>10.42</v>
      </c>
      <c r="P262" s="639">
        <v>10.33</v>
      </c>
      <c r="Q262" s="672">
        <v>10.27</v>
      </c>
      <c r="T262" s="1"/>
      <c r="U262" s="1"/>
      <c r="V262" s="1"/>
      <c r="W262" s="1"/>
      <c r="X262" s="1"/>
    </row>
    <row r="263" spans="5:24">
      <c r="E263" s="2"/>
      <c r="G263" s="7" t="s">
        <v>694</v>
      </c>
      <c r="H263" s="7" t="s">
        <v>1045</v>
      </c>
      <c r="J263" s="11" t="s">
        <v>917</v>
      </c>
      <c r="K263" s="16">
        <v>0.06</v>
      </c>
      <c r="L263" s="661" t="s">
        <v>768</v>
      </c>
      <c r="M263" s="639" t="s">
        <v>1926</v>
      </c>
      <c r="N263" s="672" t="str">
        <f t="shared" si="4"/>
        <v>大阪府熊取町</v>
      </c>
      <c r="O263" s="637">
        <v>10.42</v>
      </c>
      <c r="P263" s="639">
        <v>10.33</v>
      </c>
      <c r="Q263" s="672">
        <v>10.27</v>
      </c>
      <c r="T263" s="1"/>
      <c r="U263" s="1"/>
      <c r="V263" s="1"/>
      <c r="W263" s="1"/>
      <c r="X263" s="1"/>
    </row>
    <row r="264" spans="5:24">
      <c r="E264" s="2"/>
      <c r="G264" s="7" t="s">
        <v>694</v>
      </c>
      <c r="H264" s="7" t="s">
        <v>1046</v>
      </c>
      <c r="J264" s="11" t="s">
        <v>917</v>
      </c>
      <c r="K264" s="16">
        <v>0.06</v>
      </c>
      <c r="L264" s="661" t="s">
        <v>768</v>
      </c>
      <c r="M264" s="639" t="s">
        <v>1927</v>
      </c>
      <c r="N264" s="672" t="str">
        <f t="shared" si="4"/>
        <v>大阪府田尻町</v>
      </c>
      <c r="O264" s="637">
        <v>10.42</v>
      </c>
      <c r="P264" s="639">
        <v>10.33</v>
      </c>
      <c r="Q264" s="672">
        <v>10.27</v>
      </c>
      <c r="T264" s="1"/>
      <c r="U264" s="1"/>
      <c r="V264" s="1"/>
      <c r="W264" s="1"/>
      <c r="X264" s="1"/>
    </row>
    <row r="265" spans="5:24">
      <c r="E265" s="2"/>
      <c r="G265" s="7" t="s">
        <v>694</v>
      </c>
      <c r="H265" s="7" t="s">
        <v>1047</v>
      </c>
      <c r="J265" s="11" t="s">
        <v>917</v>
      </c>
      <c r="K265" s="16">
        <v>0.06</v>
      </c>
      <c r="L265" s="661" t="s">
        <v>768</v>
      </c>
      <c r="M265" s="639" t="s">
        <v>1928</v>
      </c>
      <c r="N265" s="672" t="str">
        <f t="shared" si="4"/>
        <v>大阪府岬町</v>
      </c>
      <c r="O265" s="637">
        <v>10.42</v>
      </c>
      <c r="P265" s="639">
        <v>10.33</v>
      </c>
      <c r="Q265" s="672">
        <v>10.27</v>
      </c>
      <c r="T265" s="1"/>
      <c r="U265" s="1"/>
      <c r="V265" s="1"/>
      <c r="W265" s="1"/>
      <c r="X265" s="1"/>
    </row>
    <row r="266" spans="5:24">
      <c r="E266" s="2"/>
      <c r="G266" s="7" t="s">
        <v>694</v>
      </c>
      <c r="H266" s="7" t="s">
        <v>1048</v>
      </c>
      <c r="J266" s="11" t="s">
        <v>917</v>
      </c>
      <c r="K266" s="16">
        <v>0.06</v>
      </c>
      <c r="L266" s="661" t="s">
        <v>768</v>
      </c>
      <c r="M266" s="639" t="s">
        <v>2635</v>
      </c>
      <c r="N266" s="672" t="str">
        <f t="shared" si="4"/>
        <v>大阪府太子町</v>
      </c>
      <c r="O266" s="637">
        <v>10.42</v>
      </c>
      <c r="P266" s="639">
        <v>10.33</v>
      </c>
      <c r="Q266" s="672">
        <v>10.27</v>
      </c>
      <c r="T266" s="1"/>
      <c r="U266" s="1"/>
      <c r="V266" s="1"/>
      <c r="W266" s="1"/>
      <c r="X266" s="1"/>
    </row>
    <row r="267" spans="5:24">
      <c r="E267" s="2"/>
      <c r="G267" s="7" t="s">
        <v>694</v>
      </c>
      <c r="H267" s="7" t="s">
        <v>1049</v>
      </c>
      <c r="J267" s="11" t="s">
        <v>917</v>
      </c>
      <c r="K267" s="16">
        <v>0.06</v>
      </c>
      <c r="L267" s="661" t="s">
        <v>768</v>
      </c>
      <c r="M267" s="639" t="s">
        <v>1930</v>
      </c>
      <c r="N267" s="672" t="str">
        <f t="shared" si="4"/>
        <v>大阪府河南町</v>
      </c>
      <c r="O267" s="637">
        <v>10.42</v>
      </c>
      <c r="P267" s="639">
        <v>10.33</v>
      </c>
      <c r="Q267" s="672">
        <v>10.27</v>
      </c>
      <c r="T267" s="1"/>
      <c r="U267" s="1"/>
      <c r="V267" s="1"/>
      <c r="W267" s="1"/>
      <c r="X267" s="1"/>
    </row>
    <row r="268" spans="5:24">
      <c r="E268" s="2"/>
      <c r="G268" s="7" t="s">
        <v>694</v>
      </c>
      <c r="H268" s="7" t="s">
        <v>1050</v>
      </c>
      <c r="J268" s="11" t="s">
        <v>917</v>
      </c>
      <c r="K268" s="16">
        <v>0.06</v>
      </c>
      <c r="L268" s="661" t="s">
        <v>768</v>
      </c>
      <c r="M268" s="639" t="s">
        <v>1931</v>
      </c>
      <c r="N268" s="672" t="str">
        <f t="shared" si="4"/>
        <v>大阪府千早赤阪村</v>
      </c>
      <c r="O268" s="637">
        <v>10.42</v>
      </c>
      <c r="P268" s="639">
        <v>10.33</v>
      </c>
      <c r="Q268" s="672">
        <v>10.27</v>
      </c>
      <c r="T268" s="1"/>
      <c r="U268" s="1"/>
      <c r="V268" s="1"/>
      <c r="W268" s="1"/>
      <c r="X268" s="1"/>
    </row>
    <row r="269" spans="5:24">
      <c r="E269" s="2"/>
      <c r="G269" s="7" t="s">
        <v>694</v>
      </c>
      <c r="H269" s="7" t="s">
        <v>1051</v>
      </c>
      <c r="J269" s="11" t="s">
        <v>917</v>
      </c>
      <c r="K269" s="16">
        <v>0.06</v>
      </c>
      <c r="L269" s="661" t="s">
        <v>772</v>
      </c>
      <c r="M269" s="639" t="s">
        <v>1935</v>
      </c>
      <c r="N269" s="672" t="str">
        <f t="shared" si="4"/>
        <v>兵庫県明石市</v>
      </c>
      <c r="O269" s="637">
        <v>10.42</v>
      </c>
      <c r="P269" s="639">
        <v>10.33</v>
      </c>
      <c r="Q269" s="672">
        <v>10.27</v>
      </c>
      <c r="T269" s="1"/>
      <c r="U269" s="1"/>
      <c r="V269" s="1"/>
      <c r="W269" s="1"/>
      <c r="X269" s="1"/>
    </row>
    <row r="270" spans="5:24">
      <c r="E270" s="2"/>
      <c r="G270" s="7" t="s">
        <v>694</v>
      </c>
      <c r="H270" s="7" t="s">
        <v>1052</v>
      </c>
      <c r="J270" s="11" t="s">
        <v>917</v>
      </c>
      <c r="K270" s="16">
        <v>0.06</v>
      </c>
      <c r="L270" s="661" t="s">
        <v>772</v>
      </c>
      <c r="M270" s="639" t="s">
        <v>1961</v>
      </c>
      <c r="N270" s="672" t="str">
        <f t="shared" si="4"/>
        <v>兵庫県猪名川町</v>
      </c>
      <c r="O270" s="637">
        <v>10.42</v>
      </c>
      <c r="P270" s="639">
        <v>10.33</v>
      </c>
      <c r="Q270" s="672">
        <v>10.27</v>
      </c>
      <c r="T270" s="1"/>
      <c r="U270" s="1"/>
      <c r="V270" s="1"/>
      <c r="W270" s="1"/>
      <c r="X270" s="1"/>
    </row>
    <row r="271" spans="5:24">
      <c r="E271" s="2"/>
      <c r="G271" s="7" t="s">
        <v>694</v>
      </c>
      <c r="H271" s="7" t="s">
        <v>1053</v>
      </c>
      <c r="J271" s="11" t="s">
        <v>917</v>
      </c>
      <c r="K271" s="16">
        <v>0.06</v>
      </c>
      <c r="L271" s="661" t="s">
        <v>775</v>
      </c>
      <c r="M271" s="639" t="s">
        <v>1972</v>
      </c>
      <c r="N271" s="672" t="str">
        <f t="shared" si="4"/>
        <v>奈良県奈良市</v>
      </c>
      <c r="O271" s="637">
        <v>10.42</v>
      </c>
      <c r="P271" s="639">
        <v>10.33</v>
      </c>
      <c r="Q271" s="672">
        <v>10.27</v>
      </c>
      <c r="T271" s="1"/>
      <c r="U271" s="1"/>
      <c r="V271" s="1"/>
      <c r="W271" s="1"/>
      <c r="X271" s="1"/>
    </row>
    <row r="272" spans="5:24">
      <c r="E272" s="2"/>
      <c r="G272" s="7" t="s">
        <v>694</v>
      </c>
      <c r="H272" s="7" t="s">
        <v>1054</v>
      </c>
      <c r="J272" s="11" t="s">
        <v>917</v>
      </c>
      <c r="K272" s="16">
        <v>0.06</v>
      </c>
      <c r="L272" s="661" t="s">
        <v>775</v>
      </c>
      <c r="M272" s="639" t="s">
        <v>1974</v>
      </c>
      <c r="N272" s="672" t="str">
        <f t="shared" si="4"/>
        <v>奈良県大和郡山市</v>
      </c>
      <c r="O272" s="637">
        <v>10.42</v>
      </c>
      <c r="P272" s="639">
        <v>10.33</v>
      </c>
      <c r="Q272" s="672">
        <v>10.27</v>
      </c>
      <c r="T272" s="1"/>
      <c r="U272" s="1"/>
      <c r="V272" s="1"/>
      <c r="W272" s="1"/>
      <c r="X272" s="1"/>
    </row>
    <row r="273" spans="5:24">
      <c r="E273" s="2"/>
      <c r="G273" s="7" t="s">
        <v>694</v>
      </c>
      <c r="H273" s="7" t="s">
        <v>1055</v>
      </c>
      <c r="J273" s="11" t="s">
        <v>917</v>
      </c>
      <c r="K273" s="16">
        <v>0.06</v>
      </c>
      <c r="L273" s="661" t="s">
        <v>775</v>
      </c>
      <c r="M273" s="639" t="s">
        <v>1980</v>
      </c>
      <c r="N273" s="672" t="str">
        <f t="shared" si="4"/>
        <v>奈良県生駒市</v>
      </c>
      <c r="O273" s="637">
        <v>10.42</v>
      </c>
      <c r="P273" s="639">
        <v>10.33</v>
      </c>
      <c r="Q273" s="672">
        <v>10.27</v>
      </c>
      <c r="T273" s="1"/>
      <c r="U273" s="1"/>
      <c r="V273" s="1"/>
      <c r="W273" s="1"/>
      <c r="X273" s="1"/>
    </row>
    <row r="274" spans="5:24">
      <c r="E274" s="2"/>
      <c r="G274" s="7" t="s">
        <v>694</v>
      </c>
      <c r="H274" s="7" t="s">
        <v>1056</v>
      </c>
      <c r="J274" s="11" t="s">
        <v>917</v>
      </c>
      <c r="K274" s="16">
        <v>0.06</v>
      </c>
      <c r="L274" s="661" t="s">
        <v>778</v>
      </c>
      <c r="M274" s="639" t="s">
        <v>2009</v>
      </c>
      <c r="N274" s="672" t="str">
        <f t="shared" si="4"/>
        <v>和歌山県和歌山市</v>
      </c>
      <c r="O274" s="637">
        <v>10.42</v>
      </c>
      <c r="P274" s="639">
        <v>10.33</v>
      </c>
      <c r="Q274" s="672">
        <v>10.27</v>
      </c>
      <c r="T274" s="1"/>
      <c r="U274" s="1"/>
      <c r="V274" s="1"/>
      <c r="W274" s="1"/>
      <c r="X274" s="1"/>
    </row>
    <row r="275" spans="5:24">
      <c r="E275" s="2"/>
      <c r="G275" s="7" t="s">
        <v>694</v>
      </c>
      <c r="H275" s="7" t="s">
        <v>1057</v>
      </c>
      <c r="J275" s="11" t="s">
        <v>917</v>
      </c>
      <c r="K275" s="16">
        <v>0.06</v>
      </c>
      <c r="L275" s="661" t="s">
        <v>778</v>
      </c>
      <c r="M275" s="639" t="s">
        <v>2011</v>
      </c>
      <c r="N275" s="672" t="str">
        <f t="shared" si="4"/>
        <v>和歌山県橋本市</v>
      </c>
      <c r="O275" s="637">
        <v>10.42</v>
      </c>
      <c r="P275" s="639">
        <v>10.33</v>
      </c>
      <c r="Q275" s="672">
        <v>10.27</v>
      </c>
      <c r="T275" s="1"/>
      <c r="U275" s="1"/>
      <c r="V275" s="1"/>
      <c r="W275" s="1"/>
      <c r="X275" s="1"/>
    </row>
    <row r="276" spans="5:24">
      <c r="E276" s="2"/>
      <c r="G276" s="7" t="s">
        <v>694</v>
      </c>
      <c r="H276" s="7" t="s">
        <v>1059</v>
      </c>
      <c r="J276" s="11" t="s">
        <v>917</v>
      </c>
      <c r="K276" s="16">
        <v>0.06</v>
      </c>
      <c r="L276" s="661" t="s">
        <v>811</v>
      </c>
      <c r="M276" s="639" t="s">
        <v>2251</v>
      </c>
      <c r="N276" s="672" t="str">
        <f t="shared" si="4"/>
        <v>福岡県大野城市</v>
      </c>
      <c r="O276" s="637">
        <v>10.42</v>
      </c>
      <c r="P276" s="639">
        <v>10.33</v>
      </c>
      <c r="Q276" s="672">
        <v>10.27</v>
      </c>
      <c r="T276" s="1"/>
      <c r="U276" s="1"/>
      <c r="V276" s="1"/>
      <c r="W276" s="1"/>
      <c r="X276" s="1"/>
    </row>
    <row r="277" spans="5:24">
      <c r="E277" s="2"/>
      <c r="G277" s="7" t="s">
        <v>694</v>
      </c>
      <c r="H277" s="7" t="s">
        <v>1060</v>
      </c>
      <c r="J277" s="11" t="s">
        <v>917</v>
      </c>
      <c r="K277" s="16">
        <v>0.06</v>
      </c>
      <c r="L277" s="661" t="s">
        <v>811</v>
      </c>
      <c r="M277" s="639" t="s">
        <v>2253</v>
      </c>
      <c r="N277" s="672" t="str">
        <f t="shared" si="4"/>
        <v>福岡県太宰府市</v>
      </c>
      <c r="O277" s="637">
        <v>10.42</v>
      </c>
      <c r="P277" s="639">
        <v>10.33</v>
      </c>
      <c r="Q277" s="672">
        <v>10.27</v>
      </c>
      <c r="T277" s="1"/>
      <c r="U277" s="1"/>
      <c r="V277" s="1"/>
      <c r="W277" s="1"/>
      <c r="X277" s="1"/>
    </row>
    <row r="278" spans="5:24">
      <c r="E278" s="2"/>
      <c r="G278" s="7" t="s">
        <v>694</v>
      </c>
      <c r="H278" s="7" t="s">
        <v>1061</v>
      </c>
      <c r="J278" s="11" t="s">
        <v>917</v>
      </c>
      <c r="K278" s="16">
        <v>0.06</v>
      </c>
      <c r="L278" s="661" t="s">
        <v>811</v>
      </c>
      <c r="M278" s="639" t="s">
        <v>2255</v>
      </c>
      <c r="N278" s="672" t="str">
        <f t="shared" si="4"/>
        <v>福岡県福津市</v>
      </c>
      <c r="O278" s="637">
        <v>10.42</v>
      </c>
      <c r="P278" s="639">
        <v>10.33</v>
      </c>
      <c r="Q278" s="672">
        <v>10.27</v>
      </c>
      <c r="T278" s="1"/>
      <c r="U278" s="1"/>
      <c r="V278" s="1"/>
      <c r="W278" s="1"/>
      <c r="X278" s="1"/>
    </row>
    <row r="279" spans="5:24">
      <c r="E279" s="2"/>
      <c r="G279" s="7" t="s">
        <v>694</v>
      </c>
      <c r="H279" s="7" t="s">
        <v>1062</v>
      </c>
      <c r="J279" s="11" t="s">
        <v>917</v>
      </c>
      <c r="K279" s="16">
        <v>0.06</v>
      </c>
      <c r="L279" s="661" t="s">
        <v>811</v>
      </c>
      <c r="M279" s="639" t="s">
        <v>2261</v>
      </c>
      <c r="N279" s="672" t="str">
        <f t="shared" si="4"/>
        <v>福岡県糸島市</v>
      </c>
      <c r="O279" s="637">
        <v>10.42</v>
      </c>
      <c r="P279" s="639">
        <v>10.33</v>
      </c>
      <c r="Q279" s="672">
        <v>10.27</v>
      </c>
      <c r="T279" s="1"/>
      <c r="U279" s="1"/>
      <c r="V279" s="1"/>
      <c r="W279" s="1"/>
      <c r="X279" s="1"/>
    </row>
    <row r="280" spans="5:24">
      <c r="E280" s="2"/>
      <c r="G280" s="7" t="s">
        <v>694</v>
      </c>
      <c r="H280" s="7" t="s">
        <v>1063</v>
      </c>
      <c r="J280" s="11" t="s">
        <v>917</v>
      </c>
      <c r="K280" s="16">
        <v>0.06</v>
      </c>
      <c r="L280" s="661" t="s">
        <v>811</v>
      </c>
      <c r="M280" s="639" t="s">
        <v>2553</v>
      </c>
      <c r="N280" s="672" t="str">
        <f t="shared" si="4"/>
        <v>福岡県那珂川市</v>
      </c>
      <c r="O280" s="637">
        <v>10.42</v>
      </c>
      <c r="P280" s="639">
        <v>10.33</v>
      </c>
      <c r="Q280" s="672">
        <v>10.27</v>
      </c>
      <c r="T280" s="1"/>
      <c r="U280" s="1"/>
      <c r="V280" s="1"/>
      <c r="W280" s="1"/>
      <c r="X280" s="1"/>
    </row>
    <row r="281" spans="5:24" ht="13.8" thickBot="1">
      <c r="E281" s="2"/>
      <c r="G281" s="7" t="s">
        <v>694</v>
      </c>
      <c r="H281" s="7" t="s">
        <v>1064</v>
      </c>
      <c r="J281" s="17" t="s">
        <v>917</v>
      </c>
      <c r="K281" s="18">
        <v>0.06</v>
      </c>
      <c r="L281" s="667" t="s">
        <v>811</v>
      </c>
      <c r="M281" s="664" t="s">
        <v>2270</v>
      </c>
      <c r="N281" s="683" t="str">
        <f t="shared" si="4"/>
        <v>福岡県粕屋町</v>
      </c>
      <c r="O281" s="665">
        <v>10.42</v>
      </c>
      <c r="P281" s="664">
        <v>10.33</v>
      </c>
      <c r="Q281" s="674">
        <v>10.27</v>
      </c>
      <c r="T281" s="1"/>
      <c r="U281" s="1"/>
      <c r="V281" s="1"/>
      <c r="W281" s="1"/>
      <c r="X281" s="1"/>
    </row>
    <row r="282" spans="5:24">
      <c r="E282" s="2"/>
      <c r="G282" s="7" t="s">
        <v>694</v>
      </c>
      <c r="H282" s="7" t="s">
        <v>1065</v>
      </c>
      <c r="J282" s="13" t="s">
        <v>1058</v>
      </c>
      <c r="K282" s="142">
        <v>0.03</v>
      </c>
      <c r="L282" s="669" t="s">
        <v>677</v>
      </c>
      <c r="M282" s="670" t="s">
        <v>678</v>
      </c>
      <c r="N282" s="677" t="str">
        <f t="shared" si="4"/>
        <v>北海道札幌市</v>
      </c>
      <c r="O282" s="684">
        <v>10.210000000000001</v>
      </c>
      <c r="P282" s="670">
        <v>10.17</v>
      </c>
      <c r="Q282" s="676">
        <v>10.14</v>
      </c>
      <c r="T282" s="1"/>
      <c r="U282" s="1"/>
      <c r="V282" s="1"/>
      <c r="W282" s="1"/>
      <c r="X282" s="1"/>
    </row>
    <row r="283" spans="5:24">
      <c r="E283" s="2"/>
      <c r="G283" s="7" t="s">
        <v>694</v>
      </c>
      <c r="H283" s="7" t="s">
        <v>1066</v>
      </c>
      <c r="J283" s="11" t="s">
        <v>1058</v>
      </c>
      <c r="K283" s="16">
        <v>0.03</v>
      </c>
      <c r="L283" s="648" t="s">
        <v>710</v>
      </c>
      <c r="M283" s="639" t="s">
        <v>1201</v>
      </c>
      <c r="N283" s="656" t="str">
        <f t="shared" si="4"/>
        <v>茨城県結城市</v>
      </c>
      <c r="O283" s="637">
        <v>10.210000000000001</v>
      </c>
      <c r="P283" s="639">
        <v>10.17</v>
      </c>
      <c r="Q283" s="672">
        <v>10.14</v>
      </c>
      <c r="T283" s="1"/>
      <c r="U283" s="1"/>
      <c r="V283" s="1"/>
      <c r="W283" s="1"/>
      <c r="X283" s="1"/>
    </row>
    <row r="284" spans="5:24">
      <c r="E284" s="2"/>
      <c r="G284" s="7" t="s">
        <v>694</v>
      </c>
      <c r="H284" s="7" t="s">
        <v>1067</v>
      </c>
      <c r="J284" s="11" t="s">
        <v>1058</v>
      </c>
      <c r="K284" s="16">
        <v>0.03</v>
      </c>
      <c r="L284" s="648" t="s">
        <v>710</v>
      </c>
      <c r="M284" s="639" t="s">
        <v>1203</v>
      </c>
      <c r="N284" s="656" t="str">
        <f t="shared" si="4"/>
        <v>茨城県下妻市</v>
      </c>
      <c r="O284" s="637">
        <v>10.210000000000001</v>
      </c>
      <c r="P284" s="639">
        <v>10.17</v>
      </c>
      <c r="Q284" s="672">
        <v>10.14</v>
      </c>
      <c r="T284" s="1"/>
      <c r="U284" s="1"/>
      <c r="V284" s="1"/>
      <c r="W284" s="1"/>
      <c r="X284" s="1"/>
    </row>
    <row r="285" spans="5:24">
      <c r="E285" s="2"/>
      <c r="G285" s="7" t="s">
        <v>694</v>
      </c>
      <c r="H285" s="7" t="s">
        <v>1068</v>
      </c>
      <c r="J285" s="11" t="s">
        <v>1058</v>
      </c>
      <c r="K285" s="16">
        <v>0.03</v>
      </c>
      <c r="L285" s="648" t="s">
        <v>710</v>
      </c>
      <c r="M285" s="639" t="s">
        <v>1204</v>
      </c>
      <c r="N285" s="656" t="str">
        <f t="shared" si="4"/>
        <v>茨城県常総市</v>
      </c>
      <c r="O285" s="637">
        <v>10.210000000000001</v>
      </c>
      <c r="P285" s="639">
        <v>10.17</v>
      </c>
      <c r="Q285" s="672">
        <v>10.14</v>
      </c>
      <c r="T285" s="1"/>
      <c r="U285" s="1"/>
      <c r="V285" s="1"/>
      <c r="W285" s="1"/>
      <c r="X285" s="1"/>
    </row>
    <row r="286" spans="5:24">
      <c r="E286" s="2"/>
      <c r="G286" s="7" t="s">
        <v>694</v>
      </c>
      <c r="H286" s="7" t="s">
        <v>1069</v>
      </c>
      <c r="J286" s="11" t="s">
        <v>1058</v>
      </c>
      <c r="K286" s="16">
        <v>0.03</v>
      </c>
      <c r="L286" s="648" t="s">
        <v>710</v>
      </c>
      <c r="M286" s="639" t="s">
        <v>1208</v>
      </c>
      <c r="N286" s="656" t="str">
        <f t="shared" si="4"/>
        <v>茨城県笠間市</v>
      </c>
      <c r="O286" s="637">
        <v>10.210000000000001</v>
      </c>
      <c r="P286" s="639">
        <v>10.17</v>
      </c>
      <c r="Q286" s="672">
        <v>10.14</v>
      </c>
      <c r="T286" s="1"/>
      <c r="U286" s="1"/>
      <c r="V286" s="1"/>
      <c r="W286" s="1"/>
      <c r="X286" s="1"/>
    </row>
    <row r="287" spans="5:24">
      <c r="E287" s="2"/>
      <c r="G287" s="7" t="s">
        <v>694</v>
      </c>
      <c r="H287" s="7" t="s">
        <v>1070</v>
      </c>
      <c r="J287" s="11" t="s">
        <v>1058</v>
      </c>
      <c r="K287" s="16">
        <v>0.03</v>
      </c>
      <c r="L287" s="648" t="s">
        <v>710</v>
      </c>
      <c r="M287" s="639" t="s">
        <v>1212</v>
      </c>
      <c r="N287" s="656" t="str">
        <f t="shared" si="4"/>
        <v>茨城県ひたちなか市</v>
      </c>
      <c r="O287" s="637">
        <v>10.210000000000001</v>
      </c>
      <c r="P287" s="639">
        <v>10.17</v>
      </c>
      <c r="Q287" s="672">
        <v>10.14</v>
      </c>
      <c r="T287" s="1"/>
      <c r="U287" s="1"/>
      <c r="V287" s="1"/>
      <c r="W287" s="1"/>
      <c r="X287" s="1"/>
    </row>
    <row r="288" spans="5:24">
      <c r="E288" s="2"/>
      <c r="G288" s="7" t="s">
        <v>694</v>
      </c>
      <c r="H288" s="7" t="s">
        <v>1071</v>
      </c>
      <c r="J288" s="11" t="s">
        <v>1058</v>
      </c>
      <c r="K288" s="16">
        <v>0.03</v>
      </c>
      <c r="L288" s="648" t="s">
        <v>710</v>
      </c>
      <c r="M288" s="639" t="s">
        <v>1217</v>
      </c>
      <c r="N288" s="656" t="str">
        <f t="shared" si="4"/>
        <v>茨城県那珂市</v>
      </c>
      <c r="O288" s="637">
        <v>10.210000000000001</v>
      </c>
      <c r="P288" s="639">
        <v>10.17</v>
      </c>
      <c r="Q288" s="672">
        <v>10.14</v>
      </c>
      <c r="T288" s="1"/>
      <c r="U288" s="1"/>
      <c r="V288" s="1"/>
      <c r="W288" s="1"/>
      <c r="X288" s="1"/>
    </row>
    <row r="289" spans="5:24">
      <c r="E289" s="2"/>
      <c r="G289" s="7" t="s">
        <v>694</v>
      </c>
      <c r="H289" s="7" t="s">
        <v>1072</v>
      </c>
      <c r="J289" s="11" t="s">
        <v>1058</v>
      </c>
      <c r="K289" s="16">
        <v>0.03</v>
      </c>
      <c r="L289" s="648" t="s">
        <v>710</v>
      </c>
      <c r="M289" s="639" t="s">
        <v>1218</v>
      </c>
      <c r="N289" s="656" t="str">
        <f t="shared" si="4"/>
        <v>茨城県筑西市</v>
      </c>
      <c r="O289" s="637">
        <v>10.210000000000001</v>
      </c>
      <c r="P289" s="639">
        <v>10.17</v>
      </c>
      <c r="Q289" s="672">
        <v>10.14</v>
      </c>
      <c r="T289" s="1"/>
      <c r="U289" s="1"/>
      <c r="V289" s="1"/>
      <c r="W289" s="1"/>
      <c r="X289" s="1"/>
    </row>
    <row r="290" spans="5:24">
      <c r="E290" s="2"/>
      <c r="G290" s="7" t="s">
        <v>694</v>
      </c>
      <c r="H290" s="7" t="s">
        <v>1073</v>
      </c>
      <c r="J290" s="11" t="s">
        <v>1058</v>
      </c>
      <c r="K290" s="16">
        <v>0.03</v>
      </c>
      <c r="L290" s="648" t="s">
        <v>710</v>
      </c>
      <c r="M290" s="639" t="s">
        <v>1219</v>
      </c>
      <c r="N290" s="656" t="str">
        <f t="shared" si="4"/>
        <v>茨城県坂東市</v>
      </c>
      <c r="O290" s="637">
        <v>10.210000000000001</v>
      </c>
      <c r="P290" s="639">
        <v>10.17</v>
      </c>
      <c r="Q290" s="672">
        <v>10.14</v>
      </c>
      <c r="T290" s="1"/>
      <c r="U290" s="1"/>
      <c r="V290" s="1"/>
      <c r="W290" s="1"/>
      <c r="X290" s="1"/>
    </row>
    <row r="291" spans="5:24">
      <c r="E291" s="2"/>
      <c r="G291" s="7" t="s">
        <v>694</v>
      </c>
      <c r="H291" s="7" t="s">
        <v>1074</v>
      </c>
      <c r="J291" s="11" t="s">
        <v>1058</v>
      </c>
      <c r="K291" s="16">
        <v>0.03</v>
      </c>
      <c r="L291" s="648" t="s">
        <v>710</v>
      </c>
      <c r="M291" s="639" t="s">
        <v>1220</v>
      </c>
      <c r="N291" s="656" t="str">
        <f t="shared" si="4"/>
        <v>茨城県稲敷市</v>
      </c>
      <c r="O291" s="637">
        <v>10.210000000000001</v>
      </c>
      <c r="P291" s="639">
        <v>10.17</v>
      </c>
      <c r="Q291" s="672">
        <v>10.14</v>
      </c>
      <c r="T291" s="1"/>
      <c r="U291" s="1"/>
      <c r="V291" s="1"/>
      <c r="W291" s="1"/>
      <c r="X291" s="1"/>
    </row>
    <row r="292" spans="5:24">
      <c r="E292" s="2"/>
      <c r="G292" s="7" t="s">
        <v>694</v>
      </c>
      <c r="H292" s="7" t="s">
        <v>1075</v>
      </c>
      <c r="J292" s="11" t="s">
        <v>1058</v>
      </c>
      <c r="K292" s="16">
        <v>0.03</v>
      </c>
      <c r="L292" s="648" t="s">
        <v>710</v>
      </c>
      <c r="M292" s="639" t="s">
        <v>1227</v>
      </c>
      <c r="N292" s="656" t="str">
        <f t="shared" si="4"/>
        <v>茨城県つくばみらい市</v>
      </c>
      <c r="O292" s="637">
        <v>10.210000000000001</v>
      </c>
      <c r="P292" s="639">
        <v>10.17</v>
      </c>
      <c r="Q292" s="672">
        <v>10.14</v>
      </c>
      <c r="T292" s="1"/>
      <c r="U292" s="1"/>
      <c r="V292" s="1"/>
      <c r="W292" s="1"/>
      <c r="X292" s="1"/>
    </row>
    <row r="293" spans="5:24">
      <c r="E293" s="2"/>
      <c r="G293" s="7" t="s">
        <v>694</v>
      </c>
      <c r="H293" s="7" t="s">
        <v>1076</v>
      </c>
      <c r="J293" s="11" t="s">
        <v>1058</v>
      </c>
      <c r="K293" s="16">
        <v>0.03</v>
      </c>
      <c r="L293" s="648" t="s">
        <v>710</v>
      </c>
      <c r="M293" s="639" t="s">
        <v>1230</v>
      </c>
      <c r="N293" s="656" t="str">
        <f t="shared" si="4"/>
        <v>茨城県大洗町</v>
      </c>
      <c r="O293" s="637">
        <v>10.210000000000001</v>
      </c>
      <c r="P293" s="639">
        <v>10.17</v>
      </c>
      <c r="Q293" s="672">
        <v>10.14</v>
      </c>
      <c r="T293" s="1"/>
      <c r="U293" s="1"/>
      <c r="V293" s="1"/>
      <c r="W293" s="1"/>
      <c r="X293" s="1"/>
    </row>
    <row r="294" spans="5:24">
      <c r="E294" s="2"/>
      <c r="G294" s="7" t="s">
        <v>694</v>
      </c>
      <c r="H294" s="7" t="s">
        <v>1077</v>
      </c>
      <c r="J294" s="11" t="s">
        <v>1058</v>
      </c>
      <c r="K294" s="16">
        <v>0.03</v>
      </c>
      <c r="L294" s="648" t="s">
        <v>710</v>
      </c>
      <c r="M294" s="639" t="s">
        <v>1235</v>
      </c>
      <c r="N294" s="656" t="str">
        <f t="shared" si="4"/>
        <v>茨城県阿見町</v>
      </c>
      <c r="O294" s="637">
        <v>10.210000000000001</v>
      </c>
      <c r="P294" s="639">
        <v>10.17</v>
      </c>
      <c r="Q294" s="672">
        <v>10.14</v>
      </c>
      <c r="T294" s="1"/>
      <c r="U294" s="1"/>
      <c r="V294" s="1"/>
      <c r="W294" s="1"/>
      <c r="X294" s="1"/>
    </row>
    <row r="295" spans="5:24">
      <c r="E295" s="2"/>
      <c r="G295" s="7" t="s">
        <v>694</v>
      </c>
      <c r="H295" s="7" t="s">
        <v>1078</v>
      </c>
      <c r="J295" s="11" t="s">
        <v>1058</v>
      </c>
      <c r="K295" s="16">
        <v>0.03</v>
      </c>
      <c r="L295" s="648" t="s">
        <v>710</v>
      </c>
      <c r="M295" s="639" t="s">
        <v>1236</v>
      </c>
      <c r="N295" s="656" t="str">
        <f t="shared" si="4"/>
        <v>茨城県河内町</v>
      </c>
      <c r="O295" s="637">
        <v>10.210000000000001</v>
      </c>
      <c r="P295" s="639">
        <v>10.17</v>
      </c>
      <c r="Q295" s="672">
        <v>10.14</v>
      </c>
      <c r="T295" s="1"/>
      <c r="U295" s="1"/>
      <c r="V295" s="1"/>
      <c r="W295" s="1"/>
      <c r="X295" s="1"/>
    </row>
    <row r="296" spans="5:24">
      <c r="E296" s="2"/>
      <c r="G296" s="7" t="s">
        <v>698</v>
      </c>
      <c r="H296" s="7" t="s">
        <v>1079</v>
      </c>
      <c r="J296" s="11" t="s">
        <v>1058</v>
      </c>
      <c r="K296" s="16">
        <v>0.03</v>
      </c>
      <c r="L296" s="648" t="s">
        <v>710</v>
      </c>
      <c r="M296" s="639" t="s">
        <v>1237</v>
      </c>
      <c r="N296" s="656" t="str">
        <f t="shared" si="4"/>
        <v>茨城県八千代町</v>
      </c>
      <c r="O296" s="637">
        <v>10.210000000000001</v>
      </c>
      <c r="P296" s="639">
        <v>10.17</v>
      </c>
      <c r="Q296" s="672">
        <v>10.14</v>
      </c>
      <c r="T296" s="1"/>
      <c r="U296" s="1"/>
      <c r="V296" s="1"/>
      <c r="W296" s="1"/>
      <c r="X296" s="1"/>
    </row>
    <row r="297" spans="5:24">
      <c r="E297" s="2"/>
      <c r="G297" s="7" t="s">
        <v>698</v>
      </c>
      <c r="H297" s="7" t="s">
        <v>1080</v>
      </c>
      <c r="J297" s="11" t="s">
        <v>1058</v>
      </c>
      <c r="K297" s="16">
        <v>0.03</v>
      </c>
      <c r="L297" s="648" t="s">
        <v>710</v>
      </c>
      <c r="M297" s="639" t="s">
        <v>1238</v>
      </c>
      <c r="N297" s="656" t="str">
        <f t="shared" si="4"/>
        <v>茨城県五霞町</v>
      </c>
      <c r="O297" s="637">
        <v>10.210000000000001</v>
      </c>
      <c r="P297" s="639">
        <v>10.17</v>
      </c>
      <c r="Q297" s="672">
        <v>10.14</v>
      </c>
      <c r="T297" s="1"/>
      <c r="U297" s="1"/>
      <c r="V297" s="1"/>
      <c r="W297" s="1"/>
      <c r="X297" s="1"/>
    </row>
    <row r="298" spans="5:24">
      <c r="E298" s="2"/>
      <c r="G298" s="7" t="s">
        <v>698</v>
      </c>
      <c r="H298" s="7" t="s">
        <v>1081</v>
      </c>
      <c r="J298" s="11" t="s">
        <v>1058</v>
      </c>
      <c r="K298" s="16">
        <v>0.03</v>
      </c>
      <c r="L298" s="648" t="s">
        <v>710</v>
      </c>
      <c r="M298" s="639" t="s">
        <v>1239</v>
      </c>
      <c r="N298" s="656" t="str">
        <f t="shared" si="4"/>
        <v>茨城県境町</v>
      </c>
      <c r="O298" s="637">
        <v>10.210000000000001</v>
      </c>
      <c r="P298" s="639">
        <v>10.17</v>
      </c>
      <c r="Q298" s="672">
        <v>10.14</v>
      </c>
      <c r="T298" s="1"/>
      <c r="U298" s="1"/>
      <c r="V298" s="1"/>
      <c r="W298" s="1"/>
      <c r="X298" s="1"/>
    </row>
    <row r="299" spans="5:24">
      <c r="E299" s="2"/>
      <c r="G299" s="7" t="s">
        <v>698</v>
      </c>
      <c r="H299" s="7" t="s">
        <v>1082</v>
      </c>
      <c r="J299" s="11" t="s">
        <v>1058</v>
      </c>
      <c r="K299" s="16">
        <v>0.03</v>
      </c>
      <c r="L299" s="648" t="s">
        <v>713</v>
      </c>
      <c r="M299" s="639" t="s">
        <v>1243</v>
      </c>
      <c r="N299" s="656" t="str">
        <f t="shared" si="4"/>
        <v>栃木県栃木市</v>
      </c>
      <c r="O299" s="637">
        <v>10.210000000000001</v>
      </c>
      <c r="P299" s="639">
        <v>10.17</v>
      </c>
      <c r="Q299" s="672">
        <v>10.14</v>
      </c>
      <c r="T299" s="1"/>
      <c r="U299" s="1"/>
      <c r="V299" s="1"/>
      <c r="W299" s="1"/>
      <c r="X299" s="1"/>
    </row>
    <row r="300" spans="5:24">
      <c r="E300" s="2"/>
      <c r="G300" s="7" t="s">
        <v>698</v>
      </c>
      <c r="H300" s="7" t="s">
        <v>1083</v>
      </c>
      <c r="J300" s="11" t="s">
        <v>1058</v>
      </c>
      <c r="K300" s="16">
        <v>0.03</v>
      </c>
      <c r="L300" s="648" t="s">
        <v>713</v>
      </c>
      <c r="M300" s="639" t="s">
        <v>1245</v>
      </c>
      <c r="N300" s="656" t="str">
        <f t="shared" si="4"/>
        <v>栃木県鹿沼市</v>
      </c>
      <c r="O300" s="637">
        <v>10.210000000000001</v>
      </c>
      <c r="P300" s="639">
        <v>10.17</v>
      </c>
      <c r="Q300" s="672">
        <v>10.14</v>
      </c>
      <c r="T300" s="1"/>
      <c r="U300" s="1"/>
      <c r="V300" s="1"/>
      <c r="W300" s="1"/>
      <c r="X300" s="1"/>
    </row>
    <row r="301" spans="5:24">
      <c r="E301" s="2"/>
      <c r="G301" s="7" t="s">
        <v>698</v>
      </c>
      <c r="H301" s="7" t="s">
        <v>1084</v>
      </c>
      <c r="J301" s="11" t="s">
        <v>1058</v>
      </c>
      <c r="K301" s="16">
        <v>0.03</v>
      </c>
      <c r="L301" s="648" t="s">
        <v>713</v>
      </c>
      <c r="M301" s="639" t="s">
        <v>1246</v>
      </c>
      <c r="N301" s="656" t="str">
        <f t="shared" si="4"/>
        <v>栃木県日光市</v>
      </c>
      <c r="O301" s="637">
        <v>10.210000000000001</v>
      </c>
      <c r="P301" s="639">
        <v>10.17</v>
      </c>
      <c r="Q301" s="672">
        <v>10.14</v>
      </c>
      <c r="T301" s="1"/>
      <c r="U301" s="1"/>
      <c r="V301" s="1"/>
      <c r="W301" s="1"/>
      <c r="X301" s="1"/>
    </row>
    <row r="302" spans="5:24">
      <c r="E302" s="2"/>
      <c r="G302" s="7" t="s">
        <v>698</v>
      </c>
      <c r="H302" s="7" t="s">
        <v>1085</v>
      </c>
      <c r="J302" s="11" t="s">
        <v>1058</v>
      </c>
      <c r="K302" s="16">
        <v>0.03</v>
      </c>
      <c r="L302" s="648" t="s">
        <v>713</v>
      </c>
      <c r="M302" s="639" t="s">
        <v>1247</v>
      </c>
      <c r="N302" s="656" t="str">
        <f t="shared" si="4"/>
        <v>栃木県小山市</v>
      </c>
      <c r="O302" s="637">
        <v>10.210000000000001</v>
      </c>
      <c r="P302" s="639">
        <v>10.17</v>
      </c>
      <c r="Q302" s="672">
        <v>10.14</v>
      </c>
      <c r="T302" s="1"/>
      <c r="U302" s="1"/>
      <c r="V302" s="1"/>
      <c r="W302" s="1"/>
      <c r="X302" s="1"/>
    </row>
    <row r="303" spans="5:24">
      <c r="E303" s="2"/>
      <c r="G303" s="7" t="s">
        <v>698</v>
      </c>
      <c r="H303" s="7" t="s">
        <v>1086</v>
      </c>
      <c r="J303" s="11" t="s">
        <v>1058</v>
      </c>
      <c r="K303" s="16">
        <v>0.03</v>
      </c>
      <c r="L303" s="648" t="s">
        <v>713</v>
      </c>
      <c r="M303" s="639" t="s">
        <v>1248</v>
      </c>
      <c r="N303" s="656" t="str">
        <f t="shared" si="4"/>
        <v>栃木県真岡市</v>
      </c>
      <c r="O303" s="637">
        <v>10.210000000000001</v>
      </c>
      <c r="P303" s="639">
        <v>10.17</v>
      </c>
      <c r="Q303" s="672">
        <v>10.14</v>
      </c>
      <c r="T303" s="1"/>
      <c r="U303" s="1"/>
      <c r="V303" s="1"/>
      <c r="W303" s="1"/>
      <c r="X303" s="1"/>
    </row>
    <row r="304" spans="5:24">
      <c r="E304" s="2"/>
      <c r="G304" s="7" t="s">
        <v>698</v>
      </c>
      <c r="H304" s="7" t="s">
        <v>1087</v>
      </c>
      <c r="J304" s="11" t="s">
        <v>1058</v>
      </c>
      <c r="K304" s="16">
        <v>0.03</v>
      </c>
      <c r="L304" s="648" t="s">
        <v>713</v>
      </c>
      <c r="M304" s="639" t="s">
        <v>1249</v>
      </c>
      <c r="N304" s="656" t="str">
        <f t="shared" si="4"/>
        <v>栃木県大田原市</v>
      </c>
      <c r="O304" s="637">
        <v>10.210000000000001</v>
      </c>
      <c r="P304" s="639">
        <v>10.17</v>
      </c>
      <c r="Q304" s="672">
        <v>10.14</v>
      </c>
      <c r="T304" s="1"/>
      <c r="U304" s="1"/>
      <c r="V304" s="1"/>
      <c r="W304" s="1"/>
      <c r="X304" s="1"/>
    </row>
    <row r="305" spans="5:24">
      <c r="E305" s="2"/>
      <c r="G305" s="7" t="s">
        <v>698</v>
      </c>
      <c r="H305" s="7" t="s">
        <v>1088</v>
      </c>
      <c r="J305" s="11" t="s">
        <v>1058</v>
      </c>
      <c r="K305" s="16">
        <v>0.03</v>
      </c>
      <c r="L305" s="648" t="s">
        <v>713</v>
      </c>
      <c r="M305" s="639" t="s">
        <v>1252</v>
      </c>
      <c r="N305" s="656" t="str">
        <f t="shared" si="4"/>
        <v>栃木県さくら市</v>
      </c>
      <c r="O305" s="637">
        <v>10.210000000000001</v>
      </c>
      <c r="P305" s="639">
        <v>10.17</v>
      </c>
      <c r="Q305" s="672">
        <v>10.14</v>
      </c>
      <c r="T305" s="1"/>
      <c r="U305" s="1"/>
      <c r="V305" s="1"/>
      <c r="W305" s="1"/>
      <c r="X305" s="1"/>
    </row>
    <row r="306" spans="5:24">
      <c r="E306" s="2"/>
      <c r="G306" s="7" t="s">
        <v>698</v>
      </c>
      <c r="H306" s="7" t="s">
        <v>1089</v>
      </c>
      <c r="J306" s="11" t="s">
        <v>1058</v>
      </c>
      <c r="K306" s="16">
        <v>0.03</v>
      </c>
      <c r="L306" s="648" t="s">
        <v>713</v>
      </c>
      <c r="M306" s="639" t="s">
        <v>1254</v>
      </c>
      <c r="N306" s="656" t="str">
        <f t="shared" si="4"/>
        <v>栃木県下野市</v>
      </c>
      <c r="O306" s="637">
        <v>10.210000000000001</v>
      </c>
      <c r="P306" s="639">
        <v>10.17</v>
      </c>
      <c r="Q306" s="672">
        <v>10.14</v>
      </c>
      <c r="T306" s="1"/>
      <c r="U306" s="1"/>
      <c r="V306" s="1"/>
      <c r="W306" s="1"/>
      <c r="X306" s="1"/>
    </row>
    <row r="307" spans="5:24">
      <c r="E307" s="2"/>
      <c r="G307" s="7" t="s">
        <v>698</v>
      </c>
      <c r="H307" s="7" t="s">
        <v>1090</v>
      </c>
      <c r="J307" s="11" t="s">
        <v>1058</v>
      </c>
      <c r="K307" s="16">
        <v>0.03</v>
      </c>
      <c r="L307" s="648" t="s">
        <v>713</v>
      </c>
      <c r="M307" s="639" t="s">
        <v>1260</v>
      </c>
      <c r="N307" s="656" t="str">
        <f t="shared" si="4"/>
        <v>栃木県壬生町</v>
      </c>
      <c r="O307" s="637">
        <v>10.210000000000001</v>
      </c>
      <c r="P307" s="639">
        <v>10.17</v>
      </c>
      <c r="Q307" s="672">
        <v>10.14</v>
      </c>
      <c r="T307" s="1"/>
      <c r="U307" s="1"/>
      <c r="V307" s="1"/>
      <c r="W307" s="1"/>
      <c r="X307" s="1"/>
    </row>
    <row r="308" spans="5:24">
      <c r="E308" s="2"/>
      <c r="G308" s="7" t="s">
        <v>698</v>
      </c>
      <c r="H308" s="7" t="s">
        <v>1091</v>
      </c>
      <c r="J308" s="11" t="s">
        <v>1058</v>
      </c>
      <c r="K308" s="16">
        <v>0.03</v>
      </c>
      <c r="L308" s="648" t="s">
        <v>716</v>
      </c>
      <c r="M308" s="639" t="s">
        <v>1266</v>
      </c>
      <c r="N308" s="656" t="str">
        <f t="shared" si="4"/>
        <v>群馬県前橋市</v>
      </c>
      <c r="O308" s="637">
        <v>10.210000000000001</v>
      </c>
      <c r="P308" s="639">
        <v>10.17</v>
      </c>
      <c r="Q308" s="672">
        <v>10.14</v>
      </c>
      <c r="T308" s="1"/>
      <c r="U308" s="1"/>
      <c r="V308" s="1"/>
      <c r="W308" s="1"/>
      <c r="X308" s="1"/>
    </row>
    <row r="309" spans="5:24">
      <c r="E309" s="2"/>
      <c r="G309" s="7" t="s">
        <v>698</v>
      </c>
      <c r="H309" s="7" t="s">
        <v>1092</v>
      </c>
      <c r="J309" s="11" t="s">
        <v>1058</v>
      </c>
      <c r="K309" s="16">
        <v>0.03</v>
      </c>
      <c r="L309" s="648" t="s">
        <v>716</v>
      </c>
      <c r="M309" s="639" t="s">
        <v>1269</v>
      </c>
      <c r="N309" s="656" t="str">
        <f t="shared" si="4"/>
        <v>群馬県伊勢崎市</v>
      </c>
      <c r="O309" s="637">
        <v>10.210000000000001</v>
      </c>
      <c r="P309" s="639">
        <v>10.17</v>
      </c>
      <c r="Q309" s="672">
        <v>10.14</v>
      </c>
      <c r="T309" s="1"/>
      <c r="U309" s="1"/>
      <c r="V309" s="1"/>
      <c r="W309" s="1"/>
      <c r="X309" s="1"/>
    </row>
    <row r="310" spans="5:24">
      <c r="E310" s="2"/>
      <c r="G310" s="7" t="s">
        <v>698</v>
      </c>
      <c r="H310" s="7" t="s">
        <v>1093</v>
      </c>
      <c r="J310" s="11" t="s">
        <v>1058</v>
      </c>
      <c r="K310" s="16">
        <v>0.03</v>
      </c>
      <c r="L310" s="648" t="s">
        <v>716</v>
      </c>
      <c r="M310" s="639" t="s">
        <v>1270</v>
      </c>
      <c r="N310" s="656" t="str">
        <f t="shared" si="4"/>
        <v>群馬県太田市</v>
      </c>
      <c r="O310" s="637">
        <v>10.210000000000001</v>
      </c>
      <c r="P310" s="639">
        <v>10.17</v>
      </c>
      <c r="Q310" s="672">
        <v>10.14</v>
      </c>
      <c r="T310" s="1"/>
      <c r="U310" s="1"/>
      <c r="V310" s="1"/>
      <c r="W310" s="1"/>
      <c r="X310" s="1"/>
    </row>
    <row r="311" spans="5:24">
      <c r="E311" s="2"/>
      <c r="G311" s="7" t="s">
        <v>698</v>
      </c>
      <c r="H311" s="7" t="s">
        <v>1094</v>
      </c>
      <c r="J311" s="11" t="s">
        <v>1058</v>
      </c>
      <c r="K311" s="16">
        <v>0.03</v>
      </c>
      <c r="L311" s="648" t="s">
        <v>716</v>
      </c>
      <c r="M311" s="639" t="s">
        <v>1273</v>
      </c>
      <c r="N311" s="656" t="str">
        <f t="shared" si="4"/>
        <v>群馬県渋川市</v>
      </c>
      <c r="O311" s="637">
        <v>10.210000000000001</v>
      </c>
      <c r="P311" s="639">
        <v>10.17</v>
      </c>
      <c r="Q311" s="672">
        <v>10.14</v>
      </c>
      <c r="T311" s="1"/>
      <c r="U311" s="1"/>
      <c r="V311" s="1"/>
      <c r="W311" s="1"/>
      <c r="X311" s="1"/>
    </row>
    <row r="312" spans="5:24">
      <c r="E312" s="2"/>
      <c r="G312" s="7" t="s">
        <v>698</v>
      </c>
      <c r="H312" s="7" t="s">
        <v>1095</v>
      </c>
      <c r="J312" s="11" t="s">
        <v>1058</v>
      </c>
      <c r="K312" s="16">
        <v>0.03</v>
      </c>
      <c r="L312" s="648" t="s">
        <v>716</v>
      </c>
      <c r="M312" s="639" t="s">
        <v>2554</v>
      </c>
      <c r="N312" s="656" t="str">
        <f t="shared" si="4"/>
        <v>群馬県榛東村</v>
      </c>
      <c r="O312" s="637">
        <v>10.210000000000001</v>
      </c>
      <c r="P312" s="639">
        <v>10.17</v>
      </c>
      <c r="Q312" s="672">
        <v>10.14</v>
      </c>
      <c r="T312" s="1"/>
      <c r="U312" s="1"/>
      <c r="V312" s="1"/>
      <c r="W312" s="1"/>
      <c r="X312" s="1"/>
    </row>
    <row r="313" spans="5:24">
      <c r="E313" s="2"/>
      <c r="G313" s="7" t="s">
        <v>698</v>
      </c>
      <c r="H313" s="7" t="s">
        <v>1096</v>
      </c>
      <c r="J313" s="11" t="s">
        <v>1058</v>
      </c>
      <c r="K313" s="16">
        <v>0.03</v>
      </c>
      <c r="L313" s="648" t="s">
        <v>716</v>
      </c>
      <c r="M313" s="639" t="s">
        <v>2555</v>
      </c>
      <c r="N313" s="656" t="str">
        <f t="shared" si="4"/>
        <v>群馬県吉岡町</v>
      </c>
      <c r="O313" s="637">
        <v>10.210000000000001</v>
      </c>
      <c r="P313" s="639">
        <v>10.17</v>
      </c>
      <c r="Q313" s="672">
        <v>10.14</v>
      </c>
      <c r="T313" s="1"/>
      <c r="U313" s="1"/>
      <c r="V313" s="1"/>
      <c r="W313" s="1"/>
      <c r="X313" s="1"/>
    </row>
    <row r="314" spans="5:24">
      <c r="E314" s="2"/>
      <c r="G314" s="7" t="s">
        <v>698</v>
      </c>
      <c r="H314" s="7" t="s">
        <v>1097</v>
      </c>
      <c r="J314" s="11" t="s">
        <v>1058</v>
      </c>
      <c r="K314" s="16">
        <v>0.03</v>
      </c>
      <c r="L314" s="648" t="s">
        <v>716</v>
      </c>
      <c r="M314" s="639" t="s">
        <v>1294</v>
      </c>
      <c r="N314" s="656" t="str">
        <f t="shared" si="4"/>
        <v>群馬県玉村町</v>
      </c>
      <c r="O314" s="637">
        <v>10.210000000000001</v>
      </c>
      <c r="P314" s="639">
        <v>10.17</v>
      </c>
      <c r="Q314" s="672">
        <v>10.14</v>
      </c>
      <c r="T314" s="1"/>
      <c r="U314" s="1"/>
      <c r="V314" s="1"/>
      <c r="W314" s="1"/>
      <c r="X314" s="1"/>
    </row>
    <row r="315" spans="5:24">
      <c r="E315" s="2"/>
      <c r="G315" s="7" t="s">
        <v>698</v>
      </c>
      <c r="H315" s="7" t="s">
        <v>1098</v>
      </c>
      <c r="J315" s="11" t="s">
        <v>1058</v>
      </c>
      <c r="K315" s="16">
        <v>0.03</v>
      </c>
      <c r="L315" s="648" t="s">
        <v>718</v>
      </c>
      <c r="M315" s="639" t="s">
        <v>1302</v>
      </c>
      <c r="N315" s="656" t="str">
        <f t="shared" si="4"/>
        <v>埼玉県熊谷市</v>
      </c>
      <c r="O315" s="637">
        <v>10.210000000000001</v>
      </c>
      <c r="P315" s="639">
        <v>10.17</v>
      </c>
      <c r="Q315" s="672">
        <v>10.14</v>
      </c>
      <c r="T315" s="1"/>
      <c r="U315" s="1"/>
      <c r="V315" s="1"/>
      <c r="W315" s="1"/>
      <c r="X315" s="1"/>
    </row>
    <row r="316" spans="5:24">
      <c r="E316" s="2"/>
      <c r="G316" s="7" t="s">
        <v>698</v>
      </c>
      <c r="H316" s="7" t="s">
        <v>1099</v>
      </c>
      <c r="J316" s="11" t="s">
        <v>1058</v>
      </c>
      <c r="K316" s="16">
        <v>0.03</v>
      </c>
      <c r="L316" s="648" t="s">
        <v>718</v>
      </c>
      <c r="M316" s="639" t="s">
        <v>1315</v>
      </c>
      <c r="N316" s="656" t="str">
        <f t="shared" si="4"/>
        <v>埼玉県深谷市</v>
      </c>
      <c r="O316" s="637">
        <v>10.210000000000001</v>
      </c>
      <c r="P316" s="639">
        <v>10.17</v>
      </c>
      <c r="Q316" s="672">
        <v>10.14</v>
      </c>
      <c r="T316" s="1"/>
      <c r="U316" s="1"/>
      <c r="V316" s="1"/>
      <c r="W316" s="1"/>
      <c r="X316" s="1"/>
    </row>
    <row r="317" spans="5:24">
      <c r="E317" s="2"/>
      <c r="G317" s="7" t="s">
        <v>698</v>
      </c>
      <c r="H317" s="7" t="s">
        <v>1100</v>
      </c>
      <c r="J317" s="11" t="s">
        <v>1058</v>
      </c>
      <c r="K317" s="16">
        <v>0.03</v>
      </c>
      <c r="L317" s="648" t="s">
        <v>718</v>
      </c>
      <c r="M317" s="639" t="s">
        <v>1336</v>
      </c>
      <c r="N317" s="656" t="str">
        <f t="shared" si="4"/>
        <v>埼玉県日高市</v>
      </c>
      <c r="O317" s="637">
        <v>10.210000000000001</v>
      </c>
      <c r="P317" s="639">
        <v>10.17</v>
      </c>
      <c r="Q317" s="672">
        <v>10.14</v>
      </c>
      <c r="T317" s="1"/>
      <c r="U317" s="1"/>
      <c r="V317" s="1"/>
      <c r="W317" s="1"/>
      <c r="X317" s="1"/>
    </row>
    <row r="318" spans="5:24">
      <c r="E318" s="2"/>
      <c r="G318" s="7" t="s">
        <v>698</v>
      </c>
      <c r="H318" s="7" t="s">
        <v>1101</v>
      </c>
      <c r="J318" s="11" t="s">
        <v>1058</v>
      </c>
      <c r="K318" s="16">
        <v>0.03</v>
      </c>
      <c r="L318" s="648" t="s">
        <v>718</v>
      </c>
      <c r="M318" s="639" t="s">
        <v>1342</v>
      </c>
      <c r="N318" s="656" t="str">
        <f t="shared" si="4"/>
        <v>埼玉県毛呂山町</v>
      </c>
      <c r="O318" s="637">
        <v>10.210000000000001</v>
      </c>
      <c r="P318" s="639">
        <v>10.17</v>
      </c>
      <c r="Q318" s="672">
        <v>10.14</v>
      </c>
      <c r="T318" s="1"/>
      <c r="U318" s="1"/>
      <c r="V318" s="1"/>
      <c r="W318" s="1"/>
      <c r="X318" s="1"/>
    </row>
    <row r="319" spans="5:24">
      <c r="E319" s="2"/>
      <c r="G319" s="7" t="s">
        <v>698</v>
      </c>
      <c r="H319" s="7" t="s">
        <v>1102</v>
      </c>
      <c r="J319" s="11" t="s">
        <v>1058</v>
      </c>
      <c r="K319" s="16">
        <v>0.03</v>
      </c>
      <c r="L319" s="648" t="s">
        <v>718</v>
      </c>
      <c r="M319" s="639" t="s">
        <v>1343</v>
      </c>
      <c r="N319" s="656" t="str">
        <f t="shared" si="4"/>
        <v>埼玉県越生町</v>
      </c>
      <c r="O319" s="637">
        <v>10.210000000000001</v>
      </c>
      <c r="P319" s="639">
        <v>10.17</v>
      </c>
      <c r="Q319" s="672">
        <v>10.14</v>
      </c>
      <c r="T319" s="1"/>
      <c r="U319" s="1"/>
      <c r="V319" s="1"/>
      <c r="W319" s="1"/>
      <c r="X319" s="1"/>
    </row>
    <row r="320" spans="5:24">
      <c r="E320" s="2"/>
      <c r="G320" s="7" t="s">
        <v>698</v>
      </c>
      <c r="H320" s="7" t="s">
        <v>1103</v>
      </c>
      <c r="J320" s="11" t="s">
        <v>1058</v>
      </c>
      <c r="K320" s="16">
        <v>0.03</v>
      </c>
      <c r="L320" s="648" t="s">
        <v>718</v>
      </c>
      <c r="M320" s="639" t="s">
        <v>1344</v>
      </c>
      <c r="N320" s="656" t="str">
        <f t="shared" si="4"/>
        <v>埼玉県滑川町</v>
      </c>
      <c r="O320" s="637">
        <v>10.210000000000001</v>
      </c>
      <c r="P320" s="639">
        <v>10.17</v>
      </c>
      <c r="Q320" s="672">
        <v>10.14</v>
      </c>
      <c r="T320" s="1"/>
      <c r="U320" s="1"/>
      <c r="V320" s="1"/>
      <c r="W320" s="1"/>
      <c r="X320" s="1"/>
    </row>
    <row r="321" spans="5:24">
      <c r="E321" s="2"/>
      <c r="G321" s="7" t="s">
        <v>703</v>
      </c>
      <c r="H321" s="7" t="s">
        <v>1104</v>
      </c>
      <c r="J321" s="11" t="s">
        <v>1058</v>
      </c>
      <c r="K321" s="16">
        <v>0.03</v>
      </c>
      <c r="L321" s="648" t="s">
        <v>718</v>
      </c>
      <c r="M321" s="639" t="s">
        <v>1347</v>
      </c>
      <c r="N321" s="656" t="str">
        <f t="shared" si="4"/>
        <v>埼玉県川島町</v>
      </c>
      <c r="O321" s="637">
        <v>10.210000000000001</v>
      </c>
      <c r="P321" s="639">
        <v>10.17</v>
      </c>
      <c r="Q321" s="672">
        <v>10.14</v>
      </c>
      <c r="T321" s="1"/>
      <c r="U321" s="1"/>
      <c r="V321" s="1"/>
      <c r="W321" s="1"/>
      <c r="X321" s="1"/>
    </row>
    <row r="322" spans="5:24">
      <c r="E322" s="2"/>
      <c r="G322" s="7" t="s">
        <v>703</v>
      </c>
      <c r="H322" s="7" t="s">
        <v>1105</v>
      </c>
      <c r="J322" s="11" t="s">
        <v>1058</v>
      </c>
      <c r="K322" s="16">
        <v>0.03</v>
      </c>
      <c r="L322" s="648" t="s">
        <v>718</v>
      </c>
      <c r="M322" s="639" t="s">
        <v>1348</v>
      </c>
      <c r="N322" s="656" t="str">
        <f t="shared" si="4"/>
        <v>埼玉県吉見町</v>
      </c>
      <c r="O322" s="637">
        <v>10.210000000000001</v>
      </c>
      <c r="P322" s="639">
        <v>10.17</v>
      </c>
      <c r="Q322" s="672">
        <v>10.14</v>
      </c>
      <c r="T322" s="1"/>
      <c r="U322" s="1"/>
      <c r="V322" s="1"/>
      <c r="W322" s="1"/>
      <c r="X322" s="1"/>
    </row>
    <row r="323" spans="5:24">
      <c r="E323" s="2"/>
      <c r="G323" s="7" t="s">
        <v>703</v>
      </c>
      <c r="H323" s="7" t="s">
        <v>1106</v>
      </c>
      <c r="J323" s="11" t="s">
        <v>1058</v>
      </c>
      <c r="K323" s="16">
        <v>0.03</v>
      </c>
      <c r="L323" s="648" t="s">
        <v>718</v>
      </c>
      <c r="M323" s="639" t="s">
        <v>1349</v>
      </c>
      <c r="N323" s="656" t="str">
        <f t="shared" si="4"/>
        <v>埼玉県鳩山町</v>
      </c>
      <c r="O323" s="637">
        <v>10.210000000000001</v>
      </c>
      <c r="P323" s="639">
        <v>10.17</v>
      </c>
      <c r="Q323" s="672">
        <v>10.14</v>
      </c>
      <c r="T323" s="1"/>
      <c r="U323" s="1"/>
      <c r="V323" s="1"/>
      <c r="W323" s="1"/>
      <c r="X323" s="1"/>
    </row>
    <row r="324" spans="5:24">
      <c r="E324" s="2"/>
      <c r="G324" s="7" t="s">
        <v>703</v>
      </c>
      <c r="H324" s="7" t="s">
        <v>1107</v>
      </c>
      <c r="J324" s="11" t="s">
        <v>1058</v>
      </c>
      <c r="K324" s="16">
        <v>0.03</v>
      </c>
      <c r="L324" s="648" t="s">
        <v>718</v>
      </c>
      <c r="M324" s="639" t="s">
        <v>1358</v>
      </c>
      <c r="N324" s="656" t="str">
        <f t="shared" ref="N324:N387" si="5">L324&amp;M324</f>
        <v>埼玉県寄居町</v>
      </c>
      <c r="O324" s="637">
        <v>10.210000000000001</v>
      </c>
      <c r="P324" s="639">
        <v>10.17</v>
      </c>
      <c r="Q324" s="672">
        <v>10.14</v>
      </c>
      <c r="T324" s="1"/>
      <c r="U324" s="1"/>
      <c r="V324" s="1"/>
      <c r="W324" s="1"/>
      <c r="X324" s="1"/>
    </row>
    <row r="325" spans="5:24">
      <c r="E325" s="2"/>
      <c r="G325" s="7" t="s">
        <v>703</v>
      </c>
      <c r="H325" s="7" t="s">
        <v>1108</v>
      </c>
      <c r="J325" s="11" t="s">
        <v>1058</v>
      </c>
      <c r="K325" s="16">
        <v>0.03</v>
      </c>
      <c r="L325" s="648" t="s">
        <v>721</v>
      </c>
      <c r="M325" s="639" t="s">
        <v>1373</v>
      </c>
      <c r="N325" s="656" t="str">
        <f t="shared" si="5"/>
        <v>千葉県東金市</v>
      </c>
      <c r="O325" s="637">
        <v>10.210000000000001</v>
      </c>
      <c r="P325" s="639">
        <v>10.17</v>
      </c>
      <c r="Q325" s="672">
        <v>10.14</v>
      </c>
      <c r="T325" s="1"/>
      <c r="U325" s="1"/>
      <c r="V325" s="1"/>
      <c r="W325" s="1"/>
      <c r="X325" s="1"/>
    </row>
    <row r="326" spans="5:24">
      <c r="E326" s="2"/>
      <c r="G326" s="7" t="s">
        <v>703</v>
      </c>
      <c r="H326" s="7" t="s">
        <v>1109</v>
      </c>
      <c r="J326" s="11" t="s">
        <v>1058</v>
      </c>
      <c r="K326" s="16">
        <v>0.03</v>
      </c>
      <c r="L326" s="648" t="s">
        <v>721</v>
      </c>
      <c r="M326" s="639" t="s">
        <v>1384</v>
      </c>
      <c r="N326" s="656" t="str">
        <f t="shared" si="5"/>
        <v>千葉県君津市</v>
      </c>
      <c r="O326" s="637">
        <v>10.210000000000001</v>
      </c>
      <c r="P326" s="639">
        <v>10.17</v>
      </c>
      <c r="Q326" s="672">
        <v>10.14</v>
      </c>
      <c r="T326" s="1"/>
      <c r="U326" s="1"/>
      <c r="V326" s="1"/>
      <c r="W326" s="1"/>
      <c r="X326" s="1"/>
    </row>
    <row r="327" spans="5:24">
      <c r="E327" s="2"/>
      <c r="G327" s="7" t="s">
        <v>703</v>
      </c>
      <c r="H327" s="7" t="s">
        <v>1110</v>
      </c>
      <c r="J327" s="11" t="s">
        <v>1058</v>
      </c>
      <c r="K327" s="16">
        <v>0.03</v>
      </c>
      <c r="L327" s="648" t="s">
        <v>721</v>
      </c>
      <c r="M327" s="639" t="s">
        <v>1385</v>
      </c>
      <c r="N327" s="656" t="str">
        <f t="shared" si="5"/>
        <v>千葉県富津市</v>
      </c>
      <c r="O327" s="637">
        <v>10.210000000000001</v>
      </c>
      <c r="P327" s="639">
        <v>10.17</v>
      </c>
      <c r="Q327" s="672">
        <v>10.14</v>
      </c>
      <c r="T327" s="1"/>
      <c r="U327" s="1"/>
      <c r="V327" s="1"/>
      <c r="W327" s="1"/>
      <c r="X327" s="1"/>
    </row>
    <row r="328" spans="5:24">
      <c r="E328" s="2"/>
      <c r="G328" s="7" t="s">
        <v>703</v>
      </c>
      <c r="H328" s="7" t="s">
        <v>1111</v>
      </c>
      <c r="J328" s="11" t="s">
        <v>1058</v>
      </c>
      <c r="K328" s="16">
        <v>0.03</v>
      </c>
      <c r="L328" s="648" t="s">
        <v>721</v>
      </c>
      <c r="M328" s="639" t="s">
        <v>1389</v>
      </c>
      <c r="N328" s="656" t="str">
        <f t="shared" si="5"/>
        <v>千葉県八街市</v>
      </c>
      <c r="O328" s="637">
        <v>10.210000000000001</v>
      </c>
      <c r="P328" s="639">
        <v>10.17</v>
      </c>
      <c r="Q328" s="672">
        <v>10.14</v>
      </c>
      <c r="T328" s="1"/>
      <c r="U328" s="1"/>
      <c r="V328" s="1"/>
      <c r="W328" s="1"/>
      <c r="X328" s="1"/>
    </row>
    <row r="329" spans="5:24">
      <c r="E329" s="2"/>
      <c r="G329" s="7" t="s">
        <v>703</v>
      </c>
      <c r="H329" s="7" t="s">
        <v>1112</v>
      </c>
      <c r="J329" s="11" t="s">
        <v>1058</v>
      </c>
      <c r="K329" s="16">
        <v>0.03</v>
      </c>
      <c r="L329" s="648" t="s">
        <v>721</v>
      </c>
      <c r="M329" s="639" t="s">
        <v>2556</v>
      </c>
      <c r="N329" s="656" t="str">
        <f t="shared" si="5"/>
        <v>千葉県富里市</v>
      </c>
      <c r="O329" s="637">
        <v>10.210000000000001</v>
      </c>
      <c r="P329" s="639">
        <v>10.17</v>
      </c>
      <c r="Q329" s="672">
        <v>10.14</v>
      </c>
      <c r="T329" s="1"/>
      <c r="U329" s="1"/>
      <c r="V329" s="1"/>
      <c r="W329" s="1"/>
      <c r="X329" s="1"/>
    </row>
    <row r="330" spans="5:24">
      <c r="E330" s="2"/>
      <c r="G330" s="7" t="s">
        <v>703</v>
      </c>
      <c r="H330" s="7" t="s">
        <v>1113</v>
      </c>
      <c r="J330" s="11" t="s">
        <v>1058</v>
      </c>
      <c r="K330" s="16">
        <v>0.03</v>
      </c>
      <c r="L330" s="648" t="s">
        <v>721</v>
      </c>
      <c r="M330" s="639" t="s">
        <v>1396</v>
      </c>
      <c r="N330" s="656" t="str">
        <f t="shared" si="5"/>
        <v>千葉県山武市</v>
      </c>
      <c r="O330" s="637">
        <v>10.210000000000001</v>
      </c>
      <c r="P330" s="639">
        <v>10.17</v>
      </c>
      <c r="Q330" s="672">
        <v>10.14</v>
      </c>
      <c r="T330" s="1"/>
      <c r="U330" s="1"/>
      <c r="V330" s="1"/>
      <c r="W330" s="1"/>
      <c r="X330" s="1"/>
    </row>
    <row r="331" spans="5:24">
      <c r="E331" s="2"/>
      <c r="G331" s="7" t="s">
        <v>703</v>
      </c>
      <c r="H331" s="7" t="s">
        <v>1114</v>
      </c>
      <c r="J331" s="11" t="s">
        <v>1058</v>
      </c>
      <c r="K331" s="16">
        <v>0.03</v>
      </c>
      <c r="L331" s="648" t="s">
        <v>721</v>
      </c>
      <c r="M331" s="639" t="s">
        <v>2557</v>
      </c>
      <c r="N331" s="656" t="str">
        <f t="shared" si="5"/>
        <v>千葉県大網白里市</v>
      </c>
      <c r="O331" s="637">
        <v>10.210000000000001</v>
      </c>
      <c r="P331" s="639">
        <v>10.17</v>
      </c>
      <c r="Q331" s="672">
        <v>10.14</v>
      </c>
      <c r="T331" s="1"/>
      <c r="U331" s="1"/>
      <c r="V331" s="1"/>
      <c r="W331" s="1"/>
      <c r="X331" s="1"/>
    </row>
    <row r="332" spans="5:24">
      <c r="E332" s="2"/>
      <c r="G332" s="7" t="s">
        <v>703</v>
      </c>
      <c r="H332" s="7" t="s">
        <v>1115</v>
      </c>
      <c r="J332" s="11" t="s">
        <v>1058</v>
      </c>
      <c r="K332" s="16">
        <v>0.03</v>
      </c>
      <c r="L332" s="648" t="s">
        <v>721</v>
      </c>
      <c r="M332" s="639" t="s">
        <v>1411</v>
      </c>
      <c r="N332" s="656" t="str">
        <f t="shared" si="5"/>
        <v>千葉県長柄町</v>
      </c>
      <c r="O332" s="637">
        <v>10.210000000000001</v>
      </c>
      <c r="P332" s="639">
        <v>10.17</v>
      </c>
      <c r="Q332" s="672">
        <v>10.14</v>
      </c>
      <c r="T332" s="1"/>
      <c r="U332" s="1"/>
      <c r="V332" s="1"/>
      <c r="W332" s="1"/>
      <c r="X332" s="1"/>
    </row>
    <row r="333" spans="5:24">
      <c r="E333" s="2"/>
      <c r="G333" s="7" t="s">
        <v>703</v>
      </c>
      <c r="H333" s="7" t="s">
        <v>1116</v>
      </c>
      <c r="J333" s="11" t="s">
        <v>1058</v>
      </c>
      <c r="K333" s="16">
        <v>0.03</v>
      </c>
      <c r="L333" s="648" t="s">
        <v>721</v>
      </c>
      <c r="M333" s="639" t="s">
        <v>1412</v>
      </c>
      <c r="N333" s="656" t="str">
        <f t="shared" si="5"/>
        <v>千葉県長南町</v>
      </c>
      <c r="O333" s="637">
        <v>10.210000000000001</v>
      </c>
      <c r="P333" s="639">
        <v>10.17</v>
      </c>
      <c r="Q333" s="672">
        <v>10.14</v>
      </c>
      <c r="T333" s="1"/>
      <c r="U333" s="1"/>
      <c r="V333" s="1"/>
      <c r="W333" s="1"/>
      <c r="X333" s="1"/>
    </row>
    <row r="334" spans="5:24">
      <c r="E334" s="2"/>
      <c r="G334" s="7" t="s">
        <v>703</v>
      </c>
      <c r="H334" s="7" t="s">
        <v>1117</v>
      </c>
      <c r="J334" s="11" t="s">
        <v>1058</v>
      </c>
      <c r="K334" s="16">
        <v>0.03</v>
      </c>
      <c r="L334" s="648" t="s">
        <v>727</v>
      </c>
      <c r="M334" s="639" t="s">
        <v>2558</v>
      </c>
      <c r="N334" s="656" t="str">
        <f t="shared" si="5"/>
        <v>神奈川県南足柄市</v>
      </c>
      <c r="O334" s="637">
        <v>10.210000000000001</v>
      </c>
      <c r="P334" s="639">
        <v>10.17</v>
      </c>
      <c r="Q334" s="672">
        <v>10.14</v>
      </c>
      <c r="T334" s="1"/>
      <c r="U334" s="1"/>
      <c r="V334" s="1"/>
      <c r="W334" s="1"/>
      <c r="X334" s="1"/>
    </row>
    <row r="335" spans="5:24">
      <c r="E335" s="2"/>
      <c r="G335" s="7" t="s">
        <v>703</v>
      </c>
      <c r="H335" s="7" t="s">
        <v>1118</v>
      </c>
      <c r="J335" s="11" t="s">
        <v>1058</v>
      </c>
      <c r="K335" s="16">
        <v>0.03</v>
      </c>
      <c r="L335" s="648" t="s">
        <v>727</v>
      </c>
      <c r="M335" s="639" t="s">
        <v>2559</v>
      </c>
      <c r="N335" s="656" t="str">
        <f t="shared" si="5"/>
        <v>神奈川県山北町</v>
      </c>
      <c r="O335" s="637">
        <v>10.210000000000001</v>
      </c>
      <c r="P335" s="639">
        <v>10.17</v>
      </c>
      <c r="Q335" s="672">
        <v>10.14</v>
      </c>
      <c r="T335" s="1"/>
      <c r="U335" s="1"/>
      <c r="V335" s="1"/>
      <c r="W335" s="1"/>
      <c r="X335" s="1"/>
    </row>
    <row r="336" spans="5:24">
      <c r="E336" s="2"/>
      <c r="G336" s="7" t="s">
        <v>703</v>
      </c>
      <c r="H336" s="7" t="s">
        <v>1119</v>
      </c>
      <c r="J336" s="11" t="s">
        <v>1058</v>
      </c>
      <c r="K336" s="16">
        <v>0.03</v>
      </c>
      <c r="L336" s="648" t="s">
        <v>727</v>
      </c>
      <c r="M336" s="639" t="s">
        <v>1506</v>
      </c>
      <c r="N336" s="656" t="str">
        <f t="shared" si="5"/>
        <v>神奈川県箱根町</v>
      </c>
      <c r="O336" s="637">
        <v>10.210000000000001</v>
      </c>
      <c r="P336" s="639">
        <v>10.17</v>
      </c>
      <c r="Q336" s="672">
        <v>10.14</v>
      </c>
      <c r="T336" s="1"/>
      <c r="U336" s="1"/>
      <c r="V336" s="1"/>
      <c r="W336" s="1"/>
      <c r="X336" s="1"/>
    </row>
    <row r="337" spans="5:24">
      <c r="E337" s="2"/>
      <c r="G337" s="7" t="s">
        <v>703</v>
      </c>
      <c r="H337" s="7" t="s">
        <v>1120</v>
      </c>
      <c r="J337" s="11" t="s">
        <v>1058</v>
      </c>
      <c r="K337" s="16">
        <v>0.03</v>
      </c>
      <c r="L337" s="648" t="s">
        <v>730</v>
      </c>
      <c r="M337" s="639" t="s">
        <v>1511</v>
      </c>
      <c r="N337" s="656" t="str">
        <f t="shared" si="5"/>
        <v>新潟県新潟市</v>
      </c>
      <c r="O337" s="637">
        <v>10.210000000000001</v>
      </c>
      <c r="P337" s="639">
        <v>10.17</v>
      </c>
      <c r="Q337" s="672">
        <v>10.14</v>
      </c>
      <c r="T337" s="1"/>
      <c r="U337" s="1"/>
      <c r="V337" s="1"/>
      <c r="W337" s="1"/>
      <c r="X337" s="1"/>
    </row>
    <row r="338" spans="5:24">
      <c r="E338" s="2"/>
      <c r="G338" s="7" t="s">
        <v>703</v>
      </c>
      <c r="H338" s="7" t="s">
        <v>1121</v>
      </c>
      <c r="J338" s="11" t="s">
        <v>1058</v>
      </c>
      <c r="K338" s="16">
        <v>0.03</v>
      </c>
      <c r="L338" s="648" t="s">
        <v>733</v>
      </c>
      <c r="M338" s="639" t="s">
        <v>1541</v>
      </c>
      <c r="N338" s="656" t="str">
        <f t="shared" si="5"/>
        <v>富山県富山市</v>
      </c>
      <c r="O338" s="637">
        <v>10.210000000000001</v>
      </c>
      <c r="P338" s="639">
        <v>10.17</v>
      </c>
      <c r="Q338" s="672">
        <v>10.14</v>
      </c>
      <c r="T338" s="1"/>
      <c r="U338" s="1"/>
      <c r="V338" s="1"/>
      <c r="W338" s="1"/>
      <c r="X338" s="1"/>
    </row>
    <row r="339" spans="5:24">
      <c r="E339" s="2"/>
      <c r="G339" s="7" t="s">
        <v>703</v>
      </c>
      <c r="H339" s="7" t="s">
        <v>1122</v>
      </c>
      <c r="J339" s="11" t="s">
        <v>1058</v>
      </c>
      <c r="K339" s="16">
        <v>0.03</v>
      </c>
      <c r="L339" s="648" t="s">
        <v>736</v>
      </c>
      <c r="M339" s="639" t="s">
        <v>1555</v>
      </c>
      <c r="N339" s="656" t="str">
        <f t="shared" si="5"/>
        <v>石川県金沢市</v>
      </c>
      <c r="O339" s="637">
        <v>10.210000000000001</v>
      </c>
      <c r="P339" s="639">
        <v>10.17</v>
      </c>
      <c r="Q339" s="672">
        <v>10.14</v>
      </c>
      <c r="T339" s="1"/>
      <c r="U339" s="1"/>
      <c r="V339" s="1"/>
      <c r="W339" s="1"/>
      <c r="X339" s="1"/>
    </row>
    <row r="340" spans="5:24">
      <c r="E340" s="2"/>
      <c r="G340" s="7" t="s">
        <v>703</v>
      </c>
      <c r="H340" s="7" t="s">
        <v>1123</v>
      </c>
      <c r="J340" s="11" t="s">
        <v>1058</v>
      </c>
      <c r="K340" s="16">
        <v>0.03</v>
      </c>
      <c r="L340" s="648" t="s">
        <v>736</v>
      </c>
      <c r="M340" s="639" t="s">
        <v>1568</v>
      </c>
      <c r="N340" s="656" t="str">
        <f t="shared" si="5"/>
        <v>石川県内灘町</v>
      </c>
      <c r="O340" s="637">
        <v>10.210000000000001</v>
      </c>
      <c r="P340" s="639">
        <v>10.17</v>
      </c>
      <c r="Q340" s="672">
        <v>10.14</v>
      </c>
      <c r="T340" s="1"/>
      <c r="U340" s="1"/>
      <c r="V340" s="1"/>
      <c r="W340" s="1"/>
      <c r="X340" s="1"/>
    </row>
    <row r="341" spans="5:24">
      <c r="E341" s="2"/>
      <c r="G341" s="7" t="s">
        <v>703</v>
      </c>
      <c r="H341" s="7" t="s">
        <v>1124</v>
      </c>
      <c r="J341" s="11" t="s">
        <v>1058</v>
      </c>
      <c r="K341" s="16">
        <v>0.03</v>
      </c>
      <c r="L341" s="648" t="s">
        <v>739</v>
      </c>
      <c r="M341" s="639" t="s">
        <v>1574</v>
      </c>
      <c r="N341" s="656" t="str">
        <f t="shared" si="5"/>
        <v>福井県福井市</v>
      </c>
      <c r="O341" s="637">
        <v>10.210000000000001</v>
      </c>
      <c r="P341" s="639">
        <v>10.17</v>
      </c>
      <c r="Q341" s="672">
        <v>10.14</v>
      </c>
      <c r="T341" s="1"/>
      <c r="U341" s="1"/>
      <c r="V341" s="1"/>
      <c r="W341" s="1"/>
      <c r="X341" s="1"/>
    </row>
    <row r="342" spans="5:24">
      <c r="E342" s="2"/>
      <c r="G342" s="7" t="s">
        <v>703</v>
      </c>
      <c r="H342" s="7" t="s">
        <v>1125</v>
      </c>
      <c r="J342" s="11" t="s">
        <v>1058</v>
      </c>
      <c r="K342" s="16">
        <v>0.03</v>
      </c>
      <c r="L342" s="648" t="s">
        <v>742</v>
      </c>
      <c r="M342" s="639" t="s">
        <v>1590</v>
      </c>
      <c r="N342" s="656" t="str">
        <f t="shared" si="5"/>
        <v>山梨県甲府市</v>
      </c>
      <c r="O342" s="637">
        <v>10.210000000000001</v>
      </c>
      <c r="P342" s="639">
        <v>10.17</v>
      </c>
      <c r="Q342" s="672">
        <v>10.14</v>
      </c>
      <c r="T342" s="1"/>
      <c r="U342" s="1"/>
      <c r="V342" s="1"/>
      <c r="W342" s="1"/>
      <c r="X342" s="1"/>
    </row>
    <row r="343" spans="5:24">
      <c r="E343" s="2"/>
      <c r="G343" s="7" t="s">
        <v>703</v>
      </c>
      <c r="H343" s="7" t="s">
        <v>1126</v>
      </c>
      <c r="J343" s="11" t="s">
        <v>1058</v>
      </c>
      <c r="K343" s="16">
        <v>0.03</v>
      </c>
      <c r="L343" s="648" t="s">
        <v>742</v>
      </c>
      <c r="M343" s="639" t="s">
        <v>2560</v>
      </c>
      <c r="N343" s="656" t="str">
        <f t="shared" si="5"/>
        <v>山梨県南アルプス市</v>
      </c>
      <c r="O343" s="637">
        <v>10.210000000000001</v>
      </c>
      <c r="P343" s="639">
        <v>10.17</v>
      </c>
      <c r="Q343" s="672">
        <v>10.14</v>
      </c>
      <c r="T343" s="1"/>
      <c r="U343" s="1"/>
      <c r="V343" s="1"/>
      <c r="W343" s="1"/>
      <c r="X343" s="1"/>
    </row>
    <row r="344" spans="5:24">
      <c r="E344" s="2"/>
      <c r="G344" s="7" t="s">
        <v>703</v>
      </c>
      <c r="H344" s="7" t="s">
        <v>1127</v>
      </c>
      <c r="J344" s="11" t="s">
        <v>1058</v>
      </c>
      <c r="K344" s="16">
        <v>0.03</v>
      </c>
      <c r="L344" s="648" t="s">
        <v>742</v>
      </c>
      <c r="M344" s="639" t="s">
        <v>2636</v>
      </c>
      <c r="N344" s="656" t="str">
        <f t="shared" si="5"/>
        <v>山梨県南部町</v>
      </c>
      <c r="O344" s="637">
        <v>10.210000000000001</v>
      </c>
      <c r="P344" s="639">
        <v>10.17</v>
      </c>
      <c r="Q344" s="672">
        <v>10.14</v>
      </c>
      <c r="T344" s="1"/>
      <c r="U344" s="1"/>
      <c r="V344" s="1"/>
      <c r="W344" s="1"/>
      <c r="X344" s="1"/>
    </row>
    <row r="345" spans="5:24">
      <c r="E345" s="2"/>
      <c r="G345" s="7" t="s">
        <v>703</v>
      </c>
      <c r="H345" s="7" t="s">
        <v>1128</v>
      </c>
      <c r="J345" s="11" t="s">
        <v>1058</v>
      </c>
      <c r="K345" s="16">
        <v>0.03</v>
      </c>
      <c r="L345" s="648" t="s">
        <v>745</v>
      </c>
      <c r="M345" s="639" t="s">
        <v>1616</v>
      </c>
      <c r="N345" s="656" t="str">
        <f t="shared" si="5"/>
        <v>長野県長野市</v>
      </c>
      <c r="O345" s="637">
        <v>10.210000000000001</v>
      </c>
      <c r="P345" s="639">
        <v>10.17</v>
      </c>
      <c r="Q345" s="672">
        <v>10.14</v>
      </c>
      <c r="T345" s="1"/>
      <c r="U345" s="1"/>
      <c r="V345" s="1"/>
      <c r="W345" s="1"/>
      <c r="X345" s="1"/>
    </row>
    <row r="346" spans="5:24">
      <c r="E346" s="2"/>
      <c r="G346" s="7" t="s">
        <v>703</v>
      </c>
      <c r="H346" s="7" t="s">
        <v>1129</v>
      </c>
      <c r="J346" s="11" t="s">
        <v>1058</v>
      </c>
      <c r="K346" s="16">
        <v>0.03</v>
      </c>
      <c r="L346" s="648" t="s">
        <v>745</v>
      </c>
      <c r="M346" s="639" t="s">
        <v>1617</v>
      </c>
      <c r="N346" s="656" t="str">
        <f t="shared" si="5"/>
        <v>長野県松本市</v>
      </c>
      <c r="O346" s="637">
        <v>10.210000000000001</v>
      </c>
      <c r="P346" s="639">
        <v>10.17</v>
      </c>
      <c r="Q346" s="672">
        <v>10.14</v>
      </c>
      <c r="T346" s="1"/>
      <c r="U346" s="1"/>
      <c r="V346" s="1"/>
      <c r="W346" s="1"/>
      <c r="X346" s="1"/>
    </row>
    <row r="347" spans="5:24">
      <c r="E347" s="2"/>
      <c r="G347" s="7" t="s">
        <v>703</v>
      </c>
      <c r="H347" s="7" t="s">
        <v>1130</v>
      </c>
      <c r="J347" s="11" t="s">
        <v>1058</v>
      </c>
      <c r="K347" s="16">
        <v>0.03</v>
      </c>
      <c r="L347" s="648" t="s">
        <v>745</v>
      </c>
      <c r="M347" s="639" t="s">
        <v>1630</v>
      </c>
      <c r="N347" s="656" t="str">
        <f t="shared" si="5"/>
        <v>長野県塩尻市</v>
      </c>
      <c r="O347" s="637">
        <v>10.210000000000001</v>
      </c>
      <c r="P347" s="639">
        <v>10.17</v>
      </c>
      <c r="Q347" s="672">
        <v>10.14</v>
      </c>
      <c r="T347" s="1"/>
      <c r="U347" s="1"/>
      <c r="V347" s="1"/>
      <c r="W347" s="1"/>
      <c r="X347" s="1"/>
    </row>
    <row r="348" spans="5:24">
      <c r="E348" s="2"/>
      <c r="G348" s="7" t="s">
        <v>703</v>
      </c>
      <c r="H348" s="7" t="s">
        <v>1131</v>
      </c>
      <c r="J348" s="11" t="s">
        <v>1058</v>
      </c>
      <c r="K348" s="16">
        <v>0.03</v>
      </c>
      <c r="L348" s="648" t="s">
        <v>748</v>
      </c>
      <c r="M348" s="639" t="s">
        <v>1691</v>
      </c>
      <c r="N348" s="656" t="str">
        <f t="shared" si="5"/>
        <v>岐阜県大垣市</v>
      </c>
      <c r="O348" s="637">
        <v>10.210000000000001</v>
      </c>
      <c r="P348" s="639">
        <v>10.17</v>
      </c>
      <c r="Q348" s="672">
        <v>10.14</v>
      </c>
      <c r="T348" s="1"/>
      <c r="U348" s="1"/>
      <c r="V348" s="1"/>
      <c r="W348" s="1"/>
      <c r="X348" s="1"/>
    </row>
    <row r="349" spans="5:24">
      <c r="E349" s="2"/>
      <c r="G349" s="7" t="s">
        <v>703</v>
      </c>
      <c r="H349" s="7" t="s">
        <v>1132</v>
      </c>
      <c r="J349" s="11" t="s">
        <v>1058</v>
      </c>
      <c r="K349" s="16">
        <v>0.03</v>
      </c>
      <c r="L349" s="648" t="s">
        <v>748</v>
      </c>
      <c r="M349" s="639" t="s">
        <v>1693</v>
      </c>
      <c r="N349" s="656" t="str">
        <f t="shared" si="5"/>
        <v>岐阜県多治見市</v>
      </c>
      <c r="O349" s="637">
        <v>10.210000000000001</v>
      </c>
      <c r="P349" s="639">
        <v>10.17</v>
      </c>
      <c r="Q349" s="672">
        <v>10.14</v>
      </c>
      <c r="T349" s="1"/>
      <c r="U349" s="1"/>
      <c r="V349" s="1"/>
      <c r="W349" s="1"/>
      <c r="X349" s="1"/>
    </row>
    <row r="350" spans="5:24">
      <c r="E350" s="2"/>
      <c r="G350" s="7" t="s">
        <v>703</v>
      </c>
      <c r="H350" s="7" t="s">
        <v>1133</v>
      </c>
      <c r="J350" s="11" t="s">
        <v>1058</v>
      </c>
      <c r="K350" s="16">
        <v>0.03</v>
      </c>
      <c r="L350" s="648" t="s">
        <v>748</v>
      </c>
      <c r="M350" s="639" t="s">
        <v>2561</v>
      </c>
      <c r="N350" s="656" t="str">
        <f t="shared" si="5"/>
        <v>岐阜県美濃加茂市</v>
      </c>
      <c r="O350" s="637">
        <v>10.210000000000001</v>
      </c>
      <c r="P350" s="639">
        <v>10.17</v>
      </c>
      <c r="Q350" s="672">
        <v>10.14</v>
      </c>
      <c r="T350" s="1"/>
      <c r="U350" s="1"/>
      <c r="V350" s="1"/>
      <c r="W350" s="1"/>
      <c r="X350" s="1"/>
    </row>
    <row r="351" spans="5:24">
      <c r="E351" s="2"/>
      <c r="G351" s="7" t="s">
        <v>703</v>
      </c>
      <c r="H351" s="7" t="s">
        <v>1134</v>
      </c>
      <c r="J351" s="11" t="s">
        <v>1058</v>
      </c>
      <c r="K351" s="16">
        <v>0.03</v>
      </c>
      <c r="L351" s="648" t="s">
        <v>748</v>
      </c>
      <c r="M351" s="639" t="s">
        <v>1702</v>
      </c>
      <c r="N351" s="656" t="str">
        <f t="shared" si="5"/>
        <v>岐阜県各務原市</v>
      </c>
      <c r="O351" s="637">
        <v>10.210000000000001</v>
      </c>
      <c r="P351" s="639">
        <v>10.17</v>
      </c>
      <c r="Q351" s="672">
        <v>10.14</v>
      </c>
      <c r="T351" s="1"/>
      <c r="U351" s="1"/>
      <c r="V351" s="1"/>
      <c r="W351" s="1"/>
      <c r="X351" s="1"/>
    </row>
    <row r="352" spans="5:24">
      <c r="E352" s="2"/>
      <c r="G352" s="7" t="s">
        <v>703</v>
      </c>
      <c r="H352" s="7" t="s">
        <v>1135</v>
      </c>
      <c r="J352" s="11" t="s">
        <v>1058</v>
      </c>
      <c r="K352" s="16">
        <v>0.03</v>
      </c>
      <c r="L352" s="648" t="s">
        <v>748</v>
      </c>
      <c r="M352" s="639" t="s">
        <v>1703</v>
      </c>
      <c r="N352" s="656" t="str">
        <f t="shared" si="5"/>
        <v>岐阜県可児市</v>
      </c>
      <c r="O352" s="637">
        <v>10.210000000000001</v>
      </c>
      <c r="P352" s="639">
        <v>10.17</v>
      </c>
      <c r="Q352" s="672">
        <v>10.14</v>
      </c>
      <c r="T352" s="1"/>
      <c r="U352" s="1"/>
      <c r="V352" s="1"/>
      <c r="W352" s="1"/>
      <c r="X352" s="1"/>
    </row>
    <row r="353" spans="5:24">
      <c r="E353" s="2"/>
      <c r="G353" s="7" t="s">
        <v>703</v>
      </c>
      <c r="H353" s="7" t="s">
        <v>1136</v>
      </c>
      <c r="J353" s="11" t="s">
        <v>1058</v>
      </c>
      <c r="K353" s="16">
        <v>0.03</v>
      </c>
      <c r="L353" s="648" t="s">
        <v>751</v>
      </c>
      <c r="M353" s="639" t="s">
        <v>1732</v>
      </c>
      <c r="N353" s="656" t="str">
        <f t="shared" si="5"/>
        <v>静岡県浜松市</v>
      </c>
      <c r="O353" s="637">
        <v>10.210000000000001</v>
      </c>
      <c r="P353" s="639">
        <v>10.17</v>
      </c>
      <c r="Q353" s="672">
        <v>10.14</v>
      </c>
      <c r="T353" s="1"/>
      <c r="U353" s="1"/>
      <c r="V353" s="1"/>
      <c r="W353" s="1"/>
      <c r="X353" s="1"/>
    </row>
    <row r="354" spans="5:24">
      <c r="E354" s="2"/>
      <c r="G354" s="7" t="s">
        <v>703</v>
      </c>
      <c r="H354" s="7" t="s">
        <v>1137</v>
      </c>
      <c r="J354" s="11" t="s">
        <v>1058</v>
      </c>
      <c r="K354" s="16">
        <v>0.03</v>
      </c>
      <c r="L354" s="648" t="s">
        <v>751</v>
      </c>
      <c r="M354" s="639" t="s">
        <v>1733</v>
      </c>
      <c r="N354" s="656" t="str">
        <f t="shared" si="5"/>
        <v>静岡県沼津市</v>
      </c>
      <c r="O354" s="637">
        <v>10.210000000000001</v>
      </c>
      <c r="P354" s="639">
        <v>10.17</v>
      </c>
      <c r="Q354" s="672">
        <v>10.14</v>
      </c>
      <c r="T354" s="1"/>
      <c r="U354" s="1"/>
      <c r="V354" s="1"/>
      <c r="W354" s="1"/>
      <c r="X354" s="1"/>
    </row>
    <row r="355" spans="5:24">
      <c r="E355" s="2"/>
      <c r="G355" s="7" t="s">
        <v>703</v>
      </c>
      <c r="H355" s="7" t="s">
        <v>1138</v>
      </c>
      <c r="J355" s="11" t="s">
        <v>1058</v>
      </c>
      <c r="K355" s="16">
        <v>0.03</v>
      </c>
      <c r="L355" s="648" t="s">
        <v>751</v>
      </c>
      <c r="M355" s="639" t="s">
        <v>1735</v>
      </c>
      <c r="N355" s="656" t="str">
        <f t="shared" si="5"/>
        <v>静岡県三島市</v>
      </c>
      <c r="O355" s="637">
        <v>10.210000000000001</v>
      </c>
      <c r="P355" s="639">
        <v>10.17</v>
      </c>
      <c r="Q355" s="672">
        <v>10.14</v>
      </c>
      <c r="T355" s="1"/>
      <c r="U355" s="1"/>
      <c r="V355" s="1"/>
      <c r="W355" s="1"/>
      <c r="X355" s="1"/>
    </row>
    <row r="356" spans="5:24">
      <c r="E356" s="2"/>
      <c r="G356" s="7" t="s">
        <v>707</v>
      </c>
      <c r="H356" s="7" t="s">
        <v>1139</v>
      </c>
      <c r="J356" s="11" t="s">
        <v>1058</v>
      </c>
      <c r="K356" s="16">
        <v>0.03</v>
      </c>
      <c r="L356" s="648" t="s">
        <v>751</v>
      </c>
      <c r="M356" s="639" t="s">
        <v>1736</v>
      </c>
      <c r="N356" s="656" t="str">
        <f t="shared" si="5"/>
        <v>静岡県富士宮市</v>
      </c>
      <c r="O356" s="637">
        <v>10.210000000000001</v>
      </c>
      <c r="P356" s="639">
        <v>10.17</v>
      </c>
      <c r="Q356" s="672">
        <v>10.14</v>
      </c>
      <c r="T356" s="1"/>
      <c r="U356" s="1"/>
      <c r="V356" s="1"/>
      <c r="W356" s="1"/>
      <c r="X356" s="1"/>
    </row>
    <row r="357" spans="5:24">
      <c r="E357" s="2"/>
      <c r="G357" s="7" t="s">
        <v>707</v>
      </c>
      <c r="H357" s="7" t="s">
        <v>1140</v>
      </c>
      <c r="J357" s="11" t="s">
        <v>1058</v>
      </c>
      <c r="K357" s="16">
        <v>0.03</v>
      </c>
      <c r="L357" s="648" t="s">
        <v>751</v>
      </c>
      <c r="M357" s="639" t="s">
        <v>1738</v>
      </c>
      <c r="N357" s="656" t="str">
        <f t="shared" si="5"/>
        <v>静岡県島田市</v>
      </c>
      <c r="O357" s="637">
        <v>10.210000000000001</v>
      </c>
      <c r="P357" s="639">
        <v>10.17</v>
      </c>
      <c r="Q357" s="672">
        <v>10.14</v>
      </c>
      <c r="T357" s="1"/>
      <c r="U357" s="1"/>
      <c r="V357" s="1"/>
      <c r="W357" s="1"/>
      <c r="X357" s="1"/>
    </row>
    <row r="358" spans="5:24">
      <c r="E358" s="2"/>
      <c r="G358" s="7" t="s">
        <v>707</v>
      </c>
      <c r="H358" s="7" t="s">
        <v>1141</v>
      </c>
      <c r="J358" s="11" t="s">
        <v>1058</v>
      </c>
      <c r="K358" s="16">
        <v>0.03</v>
      </c>
      <c r="L358" s="648" t="s">
        <v>751</v>
      </c>
      <c r="M358" s="639" t="s">
        <v>1739</v>
      </c>
      <c r="N358" s="656" t="str">
        <f t="shared" si="5"/>
        <v>静岡県富士市</v>
      </c>
      <c r="O358" s="637">
        <v>10.210000000000001</v>
      </c>
      <c r="P358" s="639">
        <v>10.17</v>
      </c>
      <c r="Q358" s="672">
        <v>10.14</v>
      </c>
      <c r="T358" s="1"/>
      <c r="U358" s="1"/>
      <c r="V358" s="1"/>
      <c r="W358" s="1"/>
      <c r="X358" s="1"/>
    </row>
    <row r="359" spans="5:24">
      <c r="E359" s="2"/>
      <c r="G359" s="7" t="s">
        <v>707</v>
      </c>
      <c r="H359" s="7" t="s">
        <v>1142</v>
      </c>
      <c r="J359" s="11" t="s">
        <v>1058</v>
      </c>
      <c r="K359" s="16">
        <v>0.03</v>
      </c>
      <c r="L359" s="648" t="s">
        <v>751</v>
      </c>
      <c r="M359" s="639" t="s">
        <v>1740</v>
      </c>
      <c r="N359" s="656" t="str">
        <f t="shared" si="5"/>
        <v>静岡県磐田市</v>
      </c>
      <c r="O359" s="637">
        <v>10.210000000000001</v>
      </c>
      <c r="P359" s="639">
        <v>10.17</v>
      </c>
      <c r="Q359" s="672">
        <v>10.14</v>
      </c>
      <c r="T359" s="1"/>
      <c r="U359" s="1"/>
      <c r="V359" s="1"/>
      <c r="W359" s="1"/>
      <c r="X359" s="1"/>
    </row>
    <row r="360" spans="5:24">
      <c r="E360" s="2"/>
      <c r="G360" s="7" t="s">
        <v>707</v>
      </c>
      <c r="H360" s="7" t="s">
        <v>1143</v>
      </c>
      <c r="J360" s="11" t="s">
        <v>1058</v>
      </c>
      <c r="K360" s="16">
        <v>0.03</v>
      </c>
      <c r="L360" s="648" t="s">
        <v>751</v>
      </c>
      <c r="M360" s="639" t="s">
        <v>1741</v>
      </c>
      <c r="N360" s="656" t="str">
        <f t="shared" si="5"/>
        <v>静岡県焼津市</v>
      </c>
      <c r="O360" s="637">
        <v>10.210000000000001</v>
      </c>
      <c r="P360" s="639">
        <v>10.17</v>
      </c>
      <c r="Q360" s="672">
        <v>10.14</v>
      </c>
      <c r="T360" s="1"/>
      <c r="U360" s="1"/>
      <c r="V360" s="1"/>
      <c r="W360" s="1"/>
      <c r="X360" s="1"/>
    </row>
    <row r="361" spans="5:24">
      <c r="E361" s="2"/>
      <c r="G361" s="7" t="s">
        <v>707</v>
      </c>
      <c r="H361" s="7" t="s">
        <v>1144</v>
      </c>
      <c r="J361" s="11" t="s">
        <v>1058</v>
      </c>
      <c r="K361" s="16">
        <v>0.03</v>
      </c>
      <c r="L361" s="648" t="s">
        <v>751</v>
      </c>
      <c r="M361" s="639" t="s">
        <v>1742</v>
      </c>
      <c r="N361" s="656" t="str">
        <f t="shared" si="5"/>
        <v>静岡県掛川市</v>
      </c>
      <c r="O361" s="637">
        <v>10.210000000000001</v>
      </c>
      <c r="P361" s="639">
        <v>10.17</v>
      </c>
      <c r="Q361" s="672">
        <v>10.14</v>
      </c>
      <c r="T361" s="1"/>
      <c r="U361" s="1"/>
      <c r="V361" s="1"/>
      <c r="W361" s="1"/>
      <c r="X361" s="1"/>
    </row>
    <row r="362" spans="5:24">
      <c r="E362" s="2"/>
      <c r="G362" s="7" t="s">
        <v>707</v>
      </c>
      <c r="H362" s="7" t="s">
        <v>1145</v>
      </c>
      <c r="J362" s="11" t="s">
        <v>1058</v>
      </c>
      <c r="K362" s="16">
        <v>0.03</v>
      </c>
      <c r="L362" s="648" t="s">
        <v>751</v>
      </c>
      <c r="M362" s="639" t="s">
        <v>1743</v>
      </c>
      <c r="N362" s="656" t="str">
        <f t="shared" si="5"/>
        <v>静岡県藤枝市</v>
      </c>
      <c r="O362" s="637">
        <v>10.210000000000001</v>
      </c>
      <c r="P362" s="639">
        <v>10.17</v>
      </c>
      <c r="Q362" s="672">
        <v>10.14</v>
      </c>
      <c r="T362" s="1"/>
      <c r="U362" s="1"/>
      <c r="V362" s="1"/>
      <c r="W362" s="1"/>
      <c r="X362" s="1"/>
    </row>
    <row r="363" spans="5:24">
      <c r="E363" s="2"/>
      <c r="G363" s="7" t="s">
        <v>707</v>
      </c>
      <c r="H363" s="7" t="s">
        <v>1146</v>
      </c>
      <c r="J363" s="11" t="s">
        <v>1058</v>
      </c>
      <c r="K363" s="16">
        <v>0.03</v>
      </c>
      <c r="L363" s="648" t="s">
        <v>751</v>
      </c>
      <c r="M363" s="639" t="s">
        <v>1744</v>
      </c>
      <c r="N363" s="656" t="str">
        <f t="shared" si="5"/>
        <v>静岡県御殿場市</v>
      </c>
      <c r="O363" s="637">
        <v>10.210000000000001</v>
      </c>
      <c r="P363" s="639">
        <v>10.17</v>
      </c>
      <c r="Q363" s="672">
        <v>10.14</v>
      </c>
      <c r="T363" s="1"/>
      <c r="U363" s="1"/>
      <c r="V363" s="1"/>
      <c r="W363" s="1"/>
      <c r="X363" s="1"/>
    </row>
    <row r="364" spans="5:24">
      <c r="E364" s="2"/>
      <c r="G364" s="7" t="s">
        <v>707</v>
      </c>
      <c r="H364" s="7" t="s">
        <v>1147</v>
      </c>
      <c r="J364" s="11" t="s">
        <v>1058</v>
      </c>
      <c r="K364" s="16">
        <v>0.03</v>
      </c>
      <c r="L364" s="648" t="s">
        <v>751</v>
      </c>
      <c r="M364" s="639" t="s">
        <v>1745</v>
      </c>
      <c r="N364" s="656" t="str">
        <f t="shared" si="5"/>
        <v>静岡県袋井市</v>
      </c>
      <c r="O364" s="637">
        <v>10.210000000000001</v>
      </c>
      <c r="P364" s="639">
        <v>10.17</v>
      </c>
      <c r="Q364" s="672">
        <v>10.14</v>
      </c>
      <c r="T364" s="1"/>
      <c r="U364" s="1"/>
      <c r="V364" s="1"/>
      <c r="W364" s="1"/>
      <c r="X364" s="1"/>
    </row>
    <row r="365" spans="5:24">
      <c r="E365" s="2"/>
      <c r="G365" s="7" t="s">
        <v>707</v>
      </c>
      <c r="H365" s="7" t="s">
        <v>1148</v>
      </c>
      <c r="J365" s="11" t="s">
        <v>1058</v>
      </c>
      <c r="K365" s="16">
        <v>0.03</v>
      </c>
      <c r="L365" s="648" t="s">
        <v>751</v>
      </c>
      <c r="M365" s="639" t="s">
        <v>1747</v>
      </c>
      <c r="N365" s="656" t="str">
        <f t="shared" si="5"/>
        <v>静岡県裾野市</v>
      </c>
      <c r="O365" s="637">
        <v>10.210000000000001</v>
      </c>
      <c r="P365" s="639">
        <v>10.17</v>
      </c>
      <c r="Q365" s="672">
        <v>10.14</v>
      </c>
      <c r="T365" s="1"/>
      <c r="U365" s="1"/>
      <c r="V365" s="1"/>
      <c r="W365" s="1"/>
      <c r="X365" s="1"/>
    </row>
    <row r="366" spans="5:24">
      <c r="E366" s="2"/>
      <c r="G366" s="7" t="s">
        <v>707</v>
      </c>
      <c r="H366" s="7" t="s">
        <v>1149</v>
      </c>
      <c r="J366" s="11" t="s">
        <v>1058</v>
      </c>
      <c r="K366" s="16">
        <v>0.03</v>
      </c>
      <c r="L366" s="648" t="s">
        <v>751</v>
      </c>
      <c r="M366" s="639" t="s">
        <v>1759</v>
      </c>
      <c r="N366" s="656" t="str">
        <f t="shared" si="5"/>
        <v>静岡県函南町</v>
      </c>
      <c r="O366" s="637">
        <v>10.210000000000001</v>
      </c>
      <c r="P366" s="639">
        <v>10.17</v>
      </c>
      <c r="Q366" s="672">
        <v>10.14</v>
      </c>
      <c r="T366" s="1"/>
      <c r="U366" s="1"/>
      <c r="V366" s="1"/>
      <c r="W366" s="1"/>
      <c r="X366" s="1"/>
    </row>
    <row r="367" spans="5:24">
      <c r="E367" s="2"/>
      <c r="G367" s="7" t="s">
        <v>707</v>
      </c>
      <c r="H367" s="7" t="s">
        <v>787</v>
      </c>
      <c r="J367" s="11" t="s">
        <v>1058</v>
      </c>
      <c r="K367" s="16">
        <v>0.03</v>
      </c>
      <c r="L367" s="648" t="s">
        <v>751</v>
      </c>
      <c r="M367" s="639" t="s">
        <v>2637</v>
      </c>
      <c r="N367" s="656" t="str">
        <f t="shared" si="5"/>
        <v>静岡県清水町</v>
      </c>
      <c r="O367" s="637">
        <v>10.210000000000001</v>
      </c>
      <c r="P367" s="639">
        <v>10.17</v>
      </c>
      <c r="Q367" s="672">
        <v>10.14</v>
      </c>
      <c r="T367" s="1"/>
      <c r="U367" s="1"/>
      <c r="V367" s="1"/>
      <c r="W367" s="1"/>
      <c r="X367" s="1"/>
    </row>
    <row r="368" spans="5:24">
      <c r="E368" s="2"/>
      <c r="G368" s="7" t="s">
        <v>707</v>
      </c>
      <c r="H368" s="7" t="s">
        <v>1150</v>
      </c>
      <c r="J368" s="11" t="s">
        <v>1058</v>
      </c>
      <c r="K368" s="16">
        <v>0.03</v>
      </c>
      <c r="L368" s="648" t="s">
        <v>751</v>
      </c>
      <c r="M368" s="639" t="s">
        <v>1760</v>
      </c>
      <c r="N368" s="656" t="str">
        <f t="shared" si="5"/>
        <v>静岡県長泉町</v>
      </c>
      <c r="O368" s="637">
        <v>10.210000000000001</v>
      </c>
      <c r="P368" s="639">
        <v>10.17</v>
      </c>
      <c r="Q368" s="672">
        <v>10.14</v>
      </c>
      <c r="T368" s="1"/>
      <c r="U368" s="1"/>
      <c r="V368" s="1"/>
      <c r="W368" s="1"/>
      <c r="X368" s="1"/>
    </row>
    <row r="369" spans="5:24">
      <c r="E369" s="2"/>
      <c r="G369" s="7" t="s">
        <v>707</v>
      </c>
      <c r="H369" s="7" t="s">
        <v>1151</v>
      </c>
      <c r="J369" s="11" t="s">
        <v>1058</v>
      </c>
      <c r="K369" s="16">
        <v>0.03</v>
      </c>
      <c r="L369" s="648" t="s">
        <v>751</v>
      </c>
      <c r="M369" s="639" t="s">
        <v>1761</v>
      </c>
      <c r="N369" s="656" t="str">
        <f t="shared" si="5"/>
        <v>静岡県小山町</v>
      </c>
      <c r="O369" s="637">
        <v>10.210000000000001</v>
      </c>
      <c r="P369" s="639">
        <v>10.17</v>
      </c>
      <c r="Q369" s="672">
        <v>10.14</v>
      </c>
      <c r="T369" s="1"/>
      <c r="U369" s="1"/>
      <c r="V369" s="1"/>
      <c r="W369" s="1"/>
      <c r="X369" s="1"/>
    </row>
    <row r="370" spans="5:24">
      <c r="E370" s="2"/>
      <c r="G370" s="7" t="s">
        <v>707</v>
      </c>
      <c r="H370" s="7" t="s">
        <v>1152</v>
      </c>
      <c r="J370" s="11" t="s">
        <v>1058</v>
      </c>
      <c r="K370" s="16">
        <v>0.03</v>
      </c>
      <c r="L370" s="648" t="s">
        <v>751</v>
      </c>
      <c r="M370" s="639" t="s">
        <v>1763</v>
      </c>
      <c r="N370" s="656" t="str">
        <f t="shared" si="5"/>
        <v>静岡県川根本町</v>
      </c>
      <c r="O370" s="637">
        <v>10.210000000000001</v>
      </c>
      <c r="P370" s="639">
        <v>10.17</v>
      </c>
      <c r="Q370" s="672">
        <v>10.14</v>
      </c>
      <c r="T370" s="1"/>
      <c r="U370" s="1"/>
      <c r="V370" s="1"/>
      <c r="W370" s="1"/>
      <c r="X370" s="1"/>
    </row>
    <row r="371" spans="5:24">
      <c r="E371" s="2"/>
      <c r="G371" s="7" t="s">
        <v>707</v>
      </c>
      <c r="H371" s="7" t="s">
        <v>1153</v>
      </c>
      <c r="J371" s="11" t="s">
        <v>1058</v>
      </c>
      <c r="K371" s="16">
        <v>0.03</v>
      </c>
      <c r="L371" s="648" t="s">
        <v>751</v>
      </c>
      <c r="M371" s="639" t="s">
        <v>2638</v>
      </c>
      <c r="N371" s="656" t="str">
        <f t="shared" si="5"/>
        <v>静岡県森町</v>
      </c>
      <c r="O371" s="637">
        <v>10.210000000000001</v>
      </c>
      <c r="P371" s="639">
        <v>10.17</v>
      </c>
      <c r="Q371" s="672">
        <v>10.14</v>
      </c>
      <c r="T371" s="1"/>
      <c r="U371" s="1"/>
      <c r="V371" s="1"/>
      <c r="W371" s="1"/>
      <c r="X371" s="1"/>
    </row>
    <row r="372" spans="5:24">
      <c r="E372" s="2"/>
      <c r="G372" s="7" t="s">
        <v>707</v>
      </c>
      <c r="H372" s="7" t="s">
        <v>1154</v>
      </c>
      <c r="J372" s="11" t="s">
        <v>1058</v>
      </c>
      <c r="K372" s="16">
        <v>0.03</v>
      </c>
      <c r="L372" s="648" t="s">
        <v>754</v>
      </c>
      <c r="M372" s="639" t="s">
        <v>1765</v>
      </c>
      <c r="N372" s="656" t="str">
        <f t="shared" si="5"/>
        <v>愛知県豊橋市</v>
      </c>
      <c r="O372" s="637">
        <v>10.210000000000001</v>
      </c>
      <c r="P372" s="639">
        <v>10.17</v>
      </c>
      <c r="Q372" s="672">
        <v>10.14</v>
      </c>
      <c r="T372" s="1"/>
      <c r="U372" s="1"/>
      <c r="V372" s="1"/>
      <c r="W372" s="1"/>
      <c r="X372" s="1"/>
    </row>
    <row r="373" spans="5:24">
      <c r="E373" s="2"/>
      <c r="G373" s="7" t="s">
        <v>707</v>
      </c>
      <c r="H373" s="7" t="s">
        <v>1155</v>
      </c>
      <c r="J373" s="11" t="s">
        <v>1058</v>
      </c>
      <c r="K373" s="16">
        <v>0.03</v>
      </c>
      <c r="L373" s="648" t="s">
        <v>754</v>
      </c>
      <c r="M373" s="639" t="s">
        <v>1769</v>
      </c>
      <c r="N373" s="656" t="str">
        <f t="shared" si="5"/>
        <v>愛知県半田市</v>
      </c>
      <c r="O373" s="637">
        <v>10.210000000000001</v>
      </c>
      <c r="P373" s="639">
        <v>10.17</v>
      </c>
      <c r="Q373" s="672">
        <v>10.14</v>
      </c>
      <c r="T373" s="1"/>
      <c r="U373" s="1"/>
      <c r="V373" s="1"/>
      <c r="W373" s="1"/>
      <c r="X373" s="1"/>
    </row>
    <row r="374" spans="5:24">
      <c r="E374" s="2"/>
      <c r="G374" s="7" t="s">
        <v>707</v>
      </c>
      <c r="H374" s="7" t="s">
        <v>1156</v>
      </c>
      <c r="J374" s="11" t="s">
        <v>1058</v>
      </c>
      <c r="K374" s="16">
        <v>0.03</v>
      </c>
      <c r="L374" s="648" t="s">
        <v>754</v>
      </c>
      <c r="M374" s="639" t="s">
        <v>1771</v>
      </c>
      <c r="N374" s="656" t="str">
        <f t="shared" si="5"/>
        <v>愛知県豊川市</v>
      </c>
      <c r="O374" s="637">
        <v>10.210000000000001</v>
      </c>
      <c r="P374" s="639">
        <v>10.17</v>
      </c>
      <c r="Q374" s="672">
        <v>10.14</v>
      </c>
      <c r="T374" s="1"/>
      <c r="U374" s="1"/>
      <c r="V374" s="1"/>
      <c r="W374" s="1"/>
      <c r="X374" s="1"/>
    </row>
    <row r="375" spans="5:24">
      <c r="E375" s="2"/>
      <c r="G375" s="7" t="s">
        <v>707</v>
      </c>
      <c r="H375" s="7" t="s">
        <v>1157</v>
      </c>
      <c r="J375" s="11" t="s">
        <v>1058</v>
      </c>
      <c r="K375" s="16">
        <v>0.03</v>
      </c>
      <c r="L375" s="648" t="s">
        <v>754</v>
      </c>
      <c r="M375" s="639" t="s">
        <v>1778</v>
      </c>
      <c r="N375" s="656" t="str">
        <f t="shared" si="5"/>
        <v>愛知県蒲郡市</v>
      </c>
      <c r="O375" s="637">
        <v>10.210000000000001</v>
      </c>
      <c r="P375" s="639">
        <v>10.17</v>
      </c>
      <c r="Q375" s="672">
        <v>10.14</v>
      </c>
      <c r="T375" s="1"/>
      <c r="U375" s="1"/>
      <c r="V375" s="1"/>
      <c r="W375" s="1"/>
      <c r="X375" s="1"/>
    </row>
    <row r="376" spans="5:24">
      <c r="E376" s="2"/>
      <c r="G376" s="7" t="s">
        <v>707</v>
      </c>
      <c r="H376" s="7" t="s">
        <v>1158</v>
      </c>
      <c r="J376" s="11" t="s">
        <v>1058</v>
      </c>
      <c r="K376" s="16">
        <v>0.03</v>
      </c>
      <c r="L376" s="648" t="s">
        <v>754</v>
      </c>
      <c r="M376" s="639" t="s">
        <v>1780</v>
      </c>
      <c r="N376" s="656" t="str">
        <f t="shared" si="5"/>
        <v>愛知県常滑市</v>
      </c>
      <c r="O376" s="637">
        <v>10.210000000000001</v>
      </c>
      <c r="P376" s="639">
        <v>10.17</v>
      </c>
      <c r="Q376" s="672">
        <v>10.14</v>
      </c>
      <c r="T376" s="1"/>
      <c r="U376" s="1"/>
      <c r="V376" s="1"/>
      <c r="W376" s="1"/>
      <c r="X376" s="1"/>
    </row>
    <row r="377" spans="5:24">
      <c r="E377" s="2"/>
      <c r="G377" s="7" t="s">
        <v>707</v>
      </c>
      <c r="H377" s="7" t="s">
        <v>1159</v>
      </c>
      <c r="J377" s="11" t="s">
        <v>1058</v>
      </c>
      <c r="K377" s="16">
        <v>0.03</v>
      </c>
      <c r="L377" s="648" t="s">
        <v>754</v>
      </c>
      <c r="M377" s="639" t="s">
        <v>1782</v>
      </c>
      <c r="N377" s="656" t="str">
        <f t="shared" si="5"/>
        <v>愛知県小牧市</v>
      </c>
      <c r="O377" s="637">
        <v>10.210000000000001</v>
      </c>
      <c r="P377" s="639">
        <v>10.17</v>
      </c>
      <c r="Q377" s="672">
        <v>10.14</v>
      </c>
      <c r="T377" s="1"/>
      <c r="U377" s="1"/>
      <c r="V377" s="1"/>
      <c r="W377" s="1"/>
      <c r="X377" s="1"/>
    </row>
    <row r="378" spans="5:24">
      <c r="E378" s="2"/>
      <c r="G378" s="7" t="s">
        <v>707</v>
      </c>
      <c r="H378" s="7" t="s">
        <v>1160</v>
      </c>
      <c r="J378" s="11" t="s">
        <v>1058</v>
      </c>
      <c r="K378" s="16">
        <v>0.03</v>
      </c>
      <c r="L378" s="648" t="s">
        <v>754</v>
      </c>
      <c r="M378" s="639" t="s">
        <v>1784</v>
      </c>
      <c r="N378" s="656" t="str">
        <f t="shared" si="5"/>
        <v>愛知県新城市</v>
      </c>
      <c r="O378" s="637">
        <v>10.210000000000001</v>
      </c>
      <c r="P378" s="639">
        <v>10.17</v>
      </c>
      <c r="Q378" s="672">
        <v>10.14</v>
      </c>
      <c r="T378" s="1"/>
      <c r="U378" s="1"/>
      <c r="V378" s="1"/>
      <c r="W378" s="1"/>
      <c r="X378" s="1"/>
    </row>
    <row r="379" spans="5:24">
      <c r="E379" s="2"/>
      <c r="G379" s="7" t="s">
        <v>707</v>
      </c>
      <c r="H379" s="7" t="s">
        <v>1161</v>
      </c>
      <c r="J379" s="11" t="s">
        <v>1058</v>
      </c>
      <c r="K379" s="16">
        <v>0.03</v>
      </c>
      <c r="L379" s="648" t="s">
        <v>754</v>
      </c>
      <c r="M379" s="639" t="s">
        <v>1785</v>
      </c>
      <c r="N379" s="656" t="str">
        <f t="shared" si="5"/>
        <v>愛知県東海市</v>
      </c>
      <c r="O379" s="637">
        <v>10.210000000000001</v>
      </c>
      <c r="P379" s="639">
        <v>10.17</v>
      </c>
      <c r="Q379" s="672">
        <v>10.14</v>
      </c>
      <c r="T379" s="1"/>
      <c r="U379" s="1"/>
      <c r="V379" s="1"/>
      <c r="W379" s="1"/>
      <c r="X379" s="1"/>
    </row>
    <row r="380" spans="5:24">
      <c r="E380" s="2"/>
      <c r="G380" s="7" t="s">
        <v>707</v>
      </c>
      <c r="H380" s="7" t="s">
        <v>1162</v>
      </c>
      <c r="J380" s="11" t="s">
        <v>1058</v>
      </c>
      <c r="K380" s="16">
        <v>0.03</v>
      </c>
      <c r="L380" s="648" t="s">
        <v>754</v>
      </c>
      <c r="M380" s="639" t="s">
        <v>1786</v>
      </c>
      <c r="N380" s="656" t="str">
        <f t="shared" si="5"/>
        <v>愛知県大府市</v>
      </c>
      <c r="O380" s="637">
        <v>10.210000000000001</v>
      </c>
      <c r="P380" s="639">
        <v>10.17</v>
      </c>
      <c r="Q380" s="672">
        <v>10.14</v>
      </c>
      <c r="T380" s="1"/>
      <c r="U380" s="1"/>
      <c r="V380" s="1"/>
      <c r="W380" s="1"/>
      <c r="X380" s="1"/>
    </row>
    <row r="381" spans="5:24">
      <c r="E381" s="2"/>
      <c r="G381" s="7" t="s">
        <v>707</v>
      </c>
      <c r="H381" s="7" t="s">
        <v>1163</v>
      </c>
      <c r="J381" s="11" t="s">
        <v>1058</v>
      </c>
      <c r="K381" s="16">
        <v>0.03</v>
      </c>
      <c r="L381" s="648" t="s">
        <v>754</v>
      </c>
      <c r="M381" s="639" t="s">
        <v>1787</v>
      </c>
      <c r="N381" s="656" t="str">
        <f t="shared" si="5"/>
        <v>愛知県知多市</v>
      </c>
      <c r="O381" s="637">
        <v>10.210000000000001</v>
      </c>
      <c r="P381" s="639">
        <v>10.17</v>
      </c>
      <c r="Q381" s="672">
        <v>10.14</v>
      </c>
      <c r="T381" s="1"/>
      <c r="U381" s="1"/>
      <c r="V381" s="1"/>
      <c r="W381" s="1"/>
      <c r="X381" s="1"/>
    </row>
    <row r="382" spans="5:24">
      <c r="E382" s="2"/>
      <c r="G382" s="7" t="s">
        <v>707</v>
      </c>
      <c r="H382" s="7" t="s">
        <v>1164</v>
      </c>
      <c r="J382" s="11" t="s">
        <v>1058</v>
      </c>
      <c r="K382" s="16">
        <v>0.03</v>
      </c>
      <c r="L382" s="648" t="s">
        <v>754</v>
      </c>
      <c r="M382" s="639" t="s">
        <v>1790</v>
      </c>
      <c r="N382" s="656" t="str">
        <f t="shared" si="5"/>
        <v>愛知県高浜市</v>
      </c>
      <c r="O382" s="637">
        <v>10.210000000000001</v>
      </c>
      <c r="P382" s="639">
        <v>10.17</v>
      </c>
      <c r="Q382" s="672">
        <v>10.14</v>
      </c>
      <c r="T382" s="1"/>
      <c r="U382" s="1"/>
      <c r="V382" s="1"/>
      <c r="W382" s="1"/>
      <c r="X382" s="1"/>
    </row>
    <row r="383" spans="5:24">
      <c r="E383" s="2"/>
      <c r="G383" s="7" t="s">
        <v>707</v>
      </c>
      <c r="H383" s="7" t="s">
        <v>1165</v>
      </c>
      <c r="J383" s="11" t="s">
        <v>1058</v>
      </c>
      <c r="K383" s="16">
        <v>0.03</v>
      </c>
      <c r="L383" s="648" t="s">
        <v>754</v>
      </c>
      <c r="M383" s="639" t="s">
        <v>1794</v>
      </c>
      <c r="N383" s="656" t="str">
        <f t="shared" si="5"/>
        <v>愛知県田原市</v>
      </c>
      <c r="O383" s="637">
        <v>10.210000000000001</v>
      </c>
      <c r="P383" s="639">
        <v>10.17</v>
      </c>
      <c r="Q383" s="672">
        <v>10.14</v>
      </c>
      <c r="T383" s="1"/>
      <c r="U383" s="1"/>
      <c r="V383" s="1"/>
      <c r="W383" s="1"/>
      <c r="X383" s="1"/>
    </row>
    <row r="384" spans="5:24">
      <c r="E384" s="2"/>
      <c r="G384" s="7" t="s">
        <v>707</v>
      </c>
      <c r="H384" s="7" t="s">
        <v>1166</v>
      </c>
      <c r="J384" s="11" t="s">
        <v>1058</v>
      </c>
      <c r="K384" s="16">
        <v>0.03</v>
      </c>
      <c r="L384" s="648" t="s">
        <v>754</v>
      </c>
      <c r="M384" s="639" t="s">
        <v>1804</v>
      </c>
      <c r="N384" s="656" t="str">
        <f t="shared" si="5"/>
        <v>愛知県大口町</v>
      </c>
      <c r="O384" s="637">
        <v>10.210000000000001</v>
      </c>
      <c r="P384" s="639">
        <v>10.17</v>
      </c>
      <c r="Q384" s="672">
        <v>10.14</v>
      </c>
      <c r="T384" s="1"/>
      <c r="U384" s="1"/>
      <c r="V384" s="1"/>
      <c r="W384" s="1"/>
      <c r="X384" s="1"/>
    </row>
    <row r="385" spans="5:24">
      <c r="E385" s="2"/>
      <c r="G385" s="7" t="s">
        <v>707</v>
      </c>
      <c r="H385" s="7" t="s">
        <v>1167</v>
      </c>
      <c r="J385" s="11" t="s">
        <v>1058</v>
      </c>
      <c r="K385" s="16">
        <v>0.03</v>
      </c>
      <c r="L385" s="648" t="s">
        <v>754</v>
      </c>
      <c r="M385" s="639" t="s">
        <v>1805</v>
      </c>
      <c r="N385" s="656" t="str">
        <f t="shared" si="5"/>
        <v>愛知県扶桑町</v>
      </c>
      <c r="O385" s="637">
        <v>10.210000000000001</v>
      </c>
      <c r="P385" s="639">
        <v>10.17</v>
      </c>
      <c r="Q385" s="672">
        <v>10.14</v>
      </c>
      <c r="T385" s="1"/>
      <c r="U385" s="1"/>
      <c r="V385" s="1"/>
      <c r="W385" s="1"/>
      <c r="X385" s="1"/>
    </row>
    <row r="386" spans="5:24">
      <c r="E386" s="2"/>
      <c r="G386" s="7" t="s">
        <v>707</v>
      </c>
      <c r="H386" s="7" t="s">
        <v>1168</v>
      </c>
      <c r="J386" s="11" t="s">
        <v>1058</v>
      </c>
      <c r="K386" s="16">
        <v>0.03</v>
      </c>
      <c r="L386" s="648" t="s">
        <v>754</v>
      </c>
      <c r="M386" s="639" t="s">
        <v>1809</v>
      </c>
      <c r="N386" s="656" t="str">
        <f t="shared" si="5"/>
        <v>愛知県阿久比町</v>
      </c>
      <c r="O386" s="637">
        <v>10.210000000000001</v>
      </c>
      <c r="P386" s="639">
        <v>10.17</v>
      </c>
      <c r="Q386" s="672">
        <v>10.14</v>
      </c>
      <c r="T386" s="1"/>
      <c r="U386" s="1"/>
      <c r="V386" s="1"/>
      <c r="W386" s="1"/>
      <c r="X386" s="1"/>
    </row>
    <row r="387" spans="5:24">
      <c r="E387" s="2"/>
      <c r="G387" s="7" t="s">
        <v>707</v>
      </c>
      <c r="H387" s="7" t="s">
        <v>1124</v>
      </c>
      <c r="J387" s="11" t="s">
        <v>1058</v>
      </c>
      <c r="K387" s="16">
        <v>0.03</v>
      </c>
      <c r="L387" s="648" t="s">
        <v>754</v>
      </c>
      <c r="M387" s="639" t="s">
        <v>1810</v>
      </c>
      <c r="N387" s="656" t="str">
        <f t="shared" si="5"/>
        <v>愛知県東浦町</v>
      </c>
      <c r="O387" s="637">
        <v>10.210000000000001</v>
      </c>
      <c r="P387" s="639">
        <v>10.17</v>
      </c>
      <c r="Q387" s="672">
        <v>10.14</v>
      </c>
      <c r="T387" s="1"/>
      <c r="U387" s="1"/>
      <c r="V387" s="1"/>
      <c r="W387" s="1"/>
      <c r="X387" s="1"/>
    </row>
    <row r="388" spans="5:24">
      <c r="E388" s="2"/>
      <c r="G388" s="7" t="s">
        <v>707</v>
      </c>
      <c r="H388" s="7" t="s">
        <v>1169</v>
      </c>
      <c r="J388" s="11" t="s">
        <v>1058</v>
      </c>
      <c r="K388" s="16">
        <v>0.03</v>
      </c>
      <c r="L388" s="648" t="s">
        <v>754</v>
      </c>
      <c r="M388" s="639" t="s">
        <v>2562</v>
      </c>
      <c r="N388" s="656" t="str">
        <f t="shared" ref="N388:N451" si="6">L388&amp;M388</f>
        <v>愛知県武豊町</v>
      </c>
      <c r="O388" s="637">
        <v>10.210000000000001</v>
      </c>
      <c r="P388" s="639">
        <v>10.17</v>
      </c>
      <c r="Q388" s="672">
        <v>10.14</v>
      </c>
      <c r="T388" s="1"/>
      <c r="U388" s="1"/>
      <c r="V388" s="1"/>
      <c r="W388" s="1"/>
      <c r="X388" s="1"/>
    </row>
    <row r="389" spans="5:24">
      <c r="E389" s="2"/>
      <c r="G389" s="7" t="s">
        <v>707</v>
      </c>
      <c r="H389" s="7" t="s">
        <v>1170</v>
      </c>
      <c r="J389" s="11" t="s">
        <v>1058</v>
      </c>
      <c r="K389" s="16">
        <v>0.03</v>
      </c>
      <c r="L389" s="648" t="s">
        <v>754</v>
      </c>
      <c r="M389" s="639" t="s">
        <v>1813</v>
      </c>
      <c r="N389" s="656" t="str">
        <f t="shared" si="6"/>
        <v>愛知県幸田町</v>
      </c>
      <c r="O389" s="637">
        <v>10.210000000000001</v>
      </c>
      <c r="P389" s="639">
        <v>10.17</v>
      </c>
      <c r="Q389" s="672">
        <v>10.14</v>
      </c>
      <c r="T389" s="1"/>
      <c r="U389" s="1"/>
      <c r="V389" s="1"/>
      <c r="W389" s="1"/>
      <c r="X389" s="1"/>
    </row>
    <row r="390" spans="5:24">
      <c r="E390" s="2"/>
      <c r="G390" s="7" t="s">
        <v>707</v>
      </c>
      <c r="H390" s="7" t="s">
        <v>1171</v>
      </c>
      <c r="J390" s="11" t="s">
        <v>1058</v>
      </c>
      <c r="K390" s="16">
        <v>0.03</v>
      </c>
      <c r="L390" s="648" t="s">
        <v>754</v>
      </c>
      <c r="M390" s="639" t="s">
        <v>1814</v>
      </c>
      <c r="N390" s="656" t="str">
        <f t="shared" si="6"/>
        <v>愛知県設楽町</v>
      </c>
      <c r="O390" s="637">
        <v>10.210000000000001</v>
      </c>
      <c r="P390" s="639">
        <v>10.17</v>
      </c>
      <c r="Q390" s="672">
        <v>10.14</v>
      </c>
      <c r="T390" s="1"/>
      <c r="U390" s="1"/>
      <c r="V390" s="1"/>
      <c r="W390" s="1"/>
      <c r="X390" s="1"/>
    </row>
    <row r="391" spans="5:24">
      <c r="E391" s="2"/>
      <c r="G391" s="7" t="s">
        <v>707</v>
      </c>
      <c r="H391" s="7" t="s">
        <v>1172</v>
      </c>
      <c r="J391" s="11" t="s">
        <v>1058</v>
      </c>
      <c r="K391" s="16">
        <v>0.03</v>
      </c>
      <c r="L391" s="648" t="s">
        <v>754</v>
      </c>
      <c r="M391" s="639" t="s">
        <v>1815</v>
      </c>
      <c r="N391" s="656" t="str">
        <f t="shared" si="6"/>
        <v>愛知県東栄町</v>
      </c>
      <c r="O391" s="637">
        <v>10.210000000000001</v>
      </c>
      <c r="P391" s="639">
        <v>10.17</v>
      </c>
      <c r="Q391" s="672">
        <v>10.14</v>
      </c>
      <c r="T391" s="1"/>
      <c r="U391" s="1"/>
      <c r="V391" s="1"/>
      <c r="W391" s="1"/>
      <c r="X391" s="1"/>
    </row>
    <row r="392" spans="5:24">
      <c r="E392" s="2"/>
      <c r="G392" s="7" t="s">
        <v>707</v>
      </c>
      <c r="H392" s="7" t="s">
        <v>1173</v>
      </c>
      <c r="J392" s="11" t="s">
        <v>1058</v>
      </c>
      <c r="K392" s="16">
        <v>0.03</v>
      </c>
      <c r="L392" s="648" t="s">
        <v>754</v>
      </c>
      <c r="M392" s="639" t="s">
        <v>1816</v>
      </c>
      <c r="N392" s="656" t="str">
        <f t="shared" si="6"/>
        <v>愛知県豊根村</v>
      </c>
      <c r="O392" s="637">
        <v>10.210000000000001</v>
      </c>
      <c r="P392" s="639">
        <v>10.17</v>
      </c>
      <c r="Q392" s="672">
        <v>10.14</v>
      </c>
      <c r="T392" s="1"/>
      <c r="U392" s="1"/>
      <c r="V392" s="1"/>
      <c r="W392" s="1"/>
      <c r="X392" s="1"/>
    </row>
    <row r="393" spans="5:24">
      <c r="E393" s="2"/>
      <c r="G393" s="7" t="s">
        <v>707</v>
      </c>
      <c r="H393" s="7" t="s">
        <v>1174</v>
      </c>
      <c r="J393" s="11" t="s">
        <v>1058</v>
      </c>
      <c r="K393" s="16">
        <v>0.03</v>
      </c>
      <c r="L393" s="648" t="s">
        <v>757</v>
      </c>
      <c r="M393" s="639" t="s">
        <v>1823</v>
      </c>
      <c r="N393" s="656" t="str">
        <f t="shared" si="6"/>
        <v>三重県名張市</v>
      </c>
      <c r="O393" s="637">
        <v>10.210000000000001</v>
      </c>
      <c r="P393" s="639">
        <v>10.17</v>
      </c>
      <c r="Q393" s="672">
        <v>10.14</v>
      </c>
      <c r="T393" s="1"/>
      <c r="U393" s="1"/>
      <c r="V393" s="1"/>
      <c r="W393" s="1"/>
      <c r="X393" s="1"/>
    </row>
    <row r="394" spans="5:24">
      <c r="E394" s="2"/>
      <c r="G394" s="7" t="s">
        <v>707</v>
      </c>
      <c r="H394" s="7" t="s">
        <v>1175</v>
      </c>
      <c r="J394" s="11" t="s">
        <v>1058</v>
      </c>
      <c r="K394" s="16">
        <v>0.03</v>
      </c>
      <c r="L394" s="648" t="s">
        <v>757</v>
      </c>
      <c r="M394" s="639" t="s">
        <v>1828</v>
      </c>
      <c r="N394" s="656" t="str">
        <f t="shared" si="6"/>
        <v>三重県いなべ市</v>
      </c>
      <c r="O394" s="637">
        <v>10.210000000000001</v>
      </c>
      <c r="P394" s="639">
        <v>10.17</v>
      </c>
      <c r="Q394" s="672">
        <v>10.14</v>
      </c>
      <c r="T394" s="1"/>
      <c r="U394" s="1"/>
      <c r="V394" s="1"/>
      <c r="W394" s="1"/>
      <c r="X394" s="1"/>
    </row>
    <row r="395" spans="5:24">
      <c r="E395" s="2"/>
      <c r="G395" s="7" t="s">
        <v>707</v>
      </c>
      <c r="H395" s="7" t="s">
        <v>1176</v>
      </c>
      <c r="J395" s="11" t="s">
        <v>1058</v>
      </c>
      <c r="K395" s="16">
        <v>0.03</v>
      </c>
      <c r="L395" s="648" t="s">
        <v>757</v>
      </c>
      <c r="M395" s="639" t="s">
        <v>1830</v>
      </c>
      <c r="N395" s="656" t="str">
        <f t="shared" si="6"/>
        <v>三重県伊賀市</v>
      </c>
      <c r="O395" s="637">
        <v>10.210000000000001</v>
      </c>
      <c r="P395" s="639">
        <v>10.17</v>
      </c>
      <c r="Q395" s="672">
        <v>10.14</v>
      </c>
      <c r="T395" s="1"/>
      <c r="U395" s="1"/>
      <c r="V395" s="1"/>
      <c r="W395" s="1"/>
      <c r="X395" s="1"/>
    </row>
    <row r="396" spans="5:24">
      <c r="E396" s="2"/>
      <c r="G396" s="7" t="s">
        <v>707</v>
      </c>
      <c r="H396" s="7" t="s">
        <v>1177</v>
      </c>
      <c r="J396" s="11" t="s">
        <v>1058</v>
      </c>
      <c r="K396" s="16">
        <v>0.03</v>
      </c>
      <c r="L396" s="648" t="s">
        <v>757</v>
      </c>
      <c r="M396" s="639" t="s">
        <v>1831</v>
      </c>
      <c r="N396" s="656" t="str">
        <f t="shared" si="6"/>
        <v>三重県木曽岬町</v>
      </c>
      <c r="O396" s="637">
        <v>10.210000000000001</v>
      </c>
      <c r="P396" s="639">
        <v>10.17</v>
      </c>
      <c r="Q396" s="672">
        <v>10.14</v>
      </c>
      <c r="T396" s="1"/>
      <c r="U396" s="1"/>
      <c r="V396" s="1"/>
      <c r="W396" s="1"/>
      <c r="X396" s="1"/>
    </row>
    <row r="397" spans="5:24">
      <c r="E397" s="2"/>
      <c r="G397" s="7" t="s">
        <v>707</v>
      </c>
      <c r="H397" s="7" t="s">
        <v>1178</v>
      </c>
      <c r="J397" s="11" t="s">
        <v>1058</v>
      </c>
      <c r="K397" s="16">
        <v>0.03</v>
      </c>
      <c r="L397" s="648" t="s">
        <v>757</v>
      </c>
      <c r="M397" s="639" t="s">
        <v>1832</v>
      </c>
      <c r="N397" s="656" t="str">
        <f t="shared" si="6"/>
        <v>三重県東員町</v>
      </c>
      <c r="O397" s="637">
        <v>10.210000000000001</v>
      </c>
      <c r="P397" s="639">
        <v>10.17</v>
      </c>
      <c r="Q397" s="672">
        <v>10.14</v>
      </c>
      <c r="T397" s="1"/>
      <c r="U397" s="1"/>
      <c r="V397" s="1"/>
      <c r="W397" s="1"/>
      <c r="X397" s="1"/>
    </row>
    <row r="398" spans="5:24">
      <c r="E398" s="2"/>
      <c r="G398" s="7" t="s">
        <v>707</v>
      </c>
      <c r="H398" s="7" t="s">
        <v>1179</v>
      </c>
      <c r="J398" s="11" t="s">
        <v>1058</v>
      </c>
      <c r="K398" s="16">
        <v>0.03</v>
      </c>
      <c r="L398" s="648" t="s">
        <v>757</v>
      </c>
      <c r="M398" s="639" t="s">
        <v>1833</v>
      </c>
      <c r="N398" s="656" t="str">
        <f t="shared" si="6"/>
        <v>三重県菰野町</v>
      </c>
      <c r="O398" s="637">
        <v>10.210000000000001</v>
      </c>
      <c r="P398" s="639">
        <v>10.17</v>
      </c>
      <c r="Q398" s="672">
        <v>10.14</v>
      </c>
      <c r="T398" s="1"/>
      <c r="U398" s="1"/>
      <c r="V398" s="1"/>
      <c r="W398" s="1"/>
      <c r="X398" s="1"/>
    </row>
    <row r="399" spans="5:24">
      <c r="E399" s="2"/>
      <c r="G399" s="7" t="s">
        <v>707</v>
      </c>
      <c r="H399" s="7" t="s">
        <v>1180</v>
      </c>
      <c r="J399" s="11" t="s">
        <v>1058</v>
      </c>
      <c r="K399" s="16">
        <v>0.03</v>
      </c>
      <c r="L399" s="648" t="s">
        <v>757</v>
      </c>
      <c r="M399" s="639" t="s">
        <v>2639</v>
      </c>
      <c r="N399" s="656" t="str">
        <f t="shared" si="6"/>
        <v>三重県朝日町</v>
      </c>
      <c r="O399" s="637">
        <v>10.210000000000001</v>
      </c>
      <c r="P399" s="639">
        <v>10.17</v>
      </c>
      <c r="Q399" s="672">
        <v>10.14</v>
      </c>
      <c r="T399" s="1"/>
      <c r="U399" s="1"/>
      <c r="V399" s="1"/>
      <c r="W399" s="1"/>
      <c r="X399" s="1"/>
    </row>
    <row r="400" spans="5:24">
      <c r="E400" s="2"/>
      <c r="G400" s="7" t="s">
        <v>707</v>
      </c>
      <c r="H400" s="7" t="s">
        <v>1181</v>
      </c>
      <c r="J400" s="11" t="s">
        <v>1058</v>
      </c>
      <c r="K400" s="16">
        <v>0.03</v>
      </c>
      <c r="L400" s="648" t="s">
        <v>757</v>
      </c>
      <c r="M400" s="639" t="s">
        <v>1834</v>
      </c>
      <c r="N400" s="656" t="str">
        <f t="shared" si="6"/>
        <v>三重県川越町</v>
      </c>
      <c r="O400" s="637">
        <v>10.210000000000001</v>
      </c>
      <c r="P400" s="639">
        <v>10.17</v>
      </c>
      <c r="Q400" s="672">
        <v>10.14</v>
      </c>
      <c r="T400" s="1"/>
      <c r="U400" s="1"/>
      <c r="V400" s="1"/>
      <c r="W400" s="1"/>
      <c r="X400" s="1"/>
    </row>
    <row r="401" spans="5:24">
      <c r="E401" s="2"/>
      <c r="G401" s="7" t="s">
        <v>707</v>
      </c>
      <c r="H401" s="7" t="s">
        <v>1182</v>
      </c>
      <c r="J401" s="11" t="s">
        <v>1058</v>
      </c>
      <c r="K401" s="16">
        <v>0.03</v>
      </c>
      <c r="L401" s="648" t="s">
        <v>761</v>
      </c>
      <c r="M401" s="639" t="s">
        <v>1846</v>
      </c>
      <c r="N401" s="656" t="str">
        <f t="shared" si="6"/>
        <v>滋賀県長浜市</v>
      </c>
      <c r="O401" s="637">
        <v>10.210000000000001</v>
      </c>
      <c r="P401" s="639">
        <v>10.17</v>
      </c>
      <c r="Q401" s="672">
        <v>10.14</v>
      </c>
      <c r="T401" s="1"/>
      <c r="U401" s="1"/>
      <c r="V401" s="1"/>
      <c r="W401" s="1"/>
      <c r="X401" s="1"/>
    </row>
    <row r="402" spans="5:24">
      <c r="E402" s="2"/>
      <c r="G402" s="7" t="s">
        <v>707</v>
      </c>
      <c r="H402" s="7" t="s">
        <v>1183</v>
      </c>
      <c r="J402" s="11" t="s">
        <v>1058</v>
      </c>
      <c r="K402" s="16">
        <v>0.03</v>
      </c>
      <c r="L402" s="648" t="s">
        <v>761</v>
      </c>
      <c r="M402" s="639" t="s">
        <v>2563</v>
      </c>
      <c r="N402" s="656" t="str">
        <f t="shared" si="6"/>
        <v>滋賀県近江八幡市</v>
      </c>
      <c r="O402" s="637">
        <v>10.210000000000001</v>
      </c>
      <c r="P402" s="639">
        <v>10.17</v>
      </c>
      <c r="Q402" s="672">
        <v>10.14</v>
      </c>
      <c r="T402" s="1"/>
      <c r="U402" s="1"/>
      <c r="V402" s="1"/>
      <c r="W402" s="1"/>
      <c r="X402" s="1"/>
    </row>
    <row r="403" spans="5:24">
      <c r="E403" s="2"/>
      <c r="G403" s="7" t="s">
        <v>707</v>
      </c>
      <c r="H403" s="7" t="s">
        <v>1184</v>
      </c>
      <c r="J403" s="11" t="s">
        <v>1058</v>
      </c>
      <c r="K403" s="16">
        <v>0.03</v>
      </c>
      <c r="L403" s="648" t="s">
        <v>761</v>
      </c>
      <c r="M403" s="639" t="s">
        <v>1852</v>
      </c>
      <c r="N403" s="656" t="str">
        <f t="shared" si="6"/>
        <v>滋賀県野洲市</v>
      </c>
      <c r="O403" s="637">
        <v>10.210000000000001</v>
      </c>
      <c r="P403" s="639">
        <v>10.17</v>
      </c>
      <c r="Q403" s="672">
        <v>10.14</v>
      </c>
      <c r="T403" s="1"/>
      <c r="U403" s="1"/>
      <c r="V403" s="1"/>
      <c r="W403" s="1"/>
      <c r="X403" s="1"/>
    </row>
    <row r="404" spans="5:24">
      <c r="E404" s="2"/>
      <c r="G404" s="7" t="s">
        <v>707</v>
      </c>
      <c r="H404" s="7" t="s">
        <v>1185</v>
      </c>
      <c r="J404" s="11" t="s">
        <v>1058</v>
      </c>
      <c r="K404" s="16">
        <v>0.03</v>
      </c>
      <c r="L404" s="648" t="s">
        <v>761</v>
      </c>
      <c r="M404" s="639" t="s">
        <v>1853</v>
      </c>
      <c r="N404" s="656" t="str">
        <f t="shared" si="6"/>
        <v>滋賀県湖南市</v>
      </c>
      <c r="O404" s="637">
        <v>10.210000000000001</v>
      </c>
      <c r="P404" s="639">
        <v>10.17</v>
      </c>
      <c r="Q404" s="672">
        <v>10.14</v>
      </c>
      <c r="T404" s="1"/>
      <c r="U404" s="1"/>
      <c r="V404" s="1"/>
      <c r="W404" s="1"/>
      <c r="X404" s="1"/>
    </row>
    <row r="405" spans="5:24">
      <c r="E405" s="2"/>
      <c r="G405" s="7" t="s">
        <v>707</v>
      </c>
      <c r="H405" s="7" t="s">
        <v>1186</v>
      </c>
      <c r="J405" s="11" t="s">
        <v>1058</v>
      </c>
      <c r="K405" s="16">
        <v>0.03</v>
      </c>
      <c r="L405" s="648" t="s">
        <v>761</v>
      </c>
      <c r="M405" s="639" t="s">
        <v>2564</v>
      </c>
      <c r="N405" s="656" t="str">
        <f t="shared" si="6"/>
        <v>滋賀県高島市</v>
      </c>
      <c r="O405" s="637">
        <v>10.210000000000001</v>
      </c>
      <c r="P405" s="639">
        <v>10.17</v>
      </c>
      <c r="Q405" s="672">
        <v>10.14</v>
      </c>
      <c r="T405" s="1"/>
      <c r="U405" s="1"/>
      <c r="V405" s="1"/>
      <c r="W405" s="1"/>
      <c r="X405" s="1"/>
    </row>
    <row r="406" spans="5:24">
      <c r="E406" s="2"/>
      <c r="G406" s="7" t="s">
        <v>707</v>
      </c>
      <c r="H406" s="7" t="s">
        <v>1187</v>
      </c>
      <c r="J406" s="11" t="s">
        <v>1058</v>
      </c>
      <c r="K406" s="16">
        <v>0.03</v>
      </c>
      <c r="L406" s="648" t="s">
        <v>761</v>
      </c>
      <c r="M406" s="639" t="s">
        <v>1855</v>
      </c>
      <c r="N406" s="656" t="str">
        <f t="shared" si="6"/>
        <v>滋賀県東近江市</v>
      </c>
      <c r="O406" s="637">
        <v>10.210000000000001</v>
      </c>
      <c r="P406" s="639">
        <v>10.17</v>
      </c>
      <c r="Q406" s="672">
        <v>10.14</v>
      </c>
      <c r="T406" s="1"/>
      <c r="U406" s="1"/>
      <c r="V406" s="1"/>
      <c r="W406" s="1"/>
      <c r="X406" s="1"/>
    </row>
    <row r="407" spans="5:24">
      <c r="E407" s="2"/>
      <c r="G407" s="7" t="s">
        <v>707</v>
      </c>
      <c r="H407" s="7" t="s">
        <v>1188</v>
      </c>
      <c r="J407" s="11" t="s">
        <v>1058</v>
      </c>
      <c r="K407" s="16">
        <v>0.03</v>
      </c>
      <c r="L407" s="648" t="s">
        <v>761</v>
      </c>
      <c r="M407" s="639" t="s">
        <v>2640</v>
      </c>
      <c r="N407" s="656" t="str">
        <f t="shared" si="6"/>
        <v>滋賀県日野町</v>
      </c>
      <c r="O407" s="637">
        <v>10.210000000000001</v>
      </c>
      <c r="P407" s="639">
        <v>10.17</v>
      </c>
      <c r="Q407" s="672">
        <v>10.14</v>
      </c>
      <c r="T407" s="1"/>
      <c r="U407" s="1"/>
      <c r="V407" s="1"/>
      <c r="W407" s="1"/>
      <c r="X407" s="1"/>
    </row>
    <row r="408" spans="5:24">
      <c r="E408" s="2"/>
      <c r="G408" s="7" t="s">
        <v>707</v>
      </c>
      <c r="H408" s="7" t="s">
        <v>1189</v>
      </c>
      <c r="J408" s="11" t="s">
        <v>1058</v>
      </c>
      <c r="K408" s="16">
        <v>0.03</v>
      </c>
      <c r="L408" s="648" t="s">
        <v>761</v>
      </c>
      <c r="M408" s="639" t="s">
        <v>2565</v>
      </c>
      <c r="N408" s="656" t="str">
        <f t="shared" si="6"/>
        <v>滋賀県竜王町</v>
      </c>
      <c r="O408" s="637">
        <v>10.210000000000001</v>
      </c>
      <c r="P408" s="639">
        <v>10.17</v>
      </c>
      <c r="Q408" s="672">
        <v>10.14</v>
      </c>
      <c r="T408" s="1"/>
      <c r="U408" s="1"/>
      <c r="V408" s="1"/>
      <c r="W408" s="1"/>
      <c r="X408" s="1"/>
    </row>
    <row r="409" spans="5:24">
      <c r="E409" s="2"/>
      <c r="G409" s="7" t="s">
        <v>707</v>
      </c>
      <c r="H409" s="7" t="s">
        <v>1190</v>
      </c>
      <c r="J409" s="11" t="s">
        <v>1058</v>
      </c>
      <c r="K409" s="16">
        <v>0.03</v>
      </c>
      <c r="L409" s="648" t="s">
        <v>764</v>
      </c>
      <c r="M409" s="639" t="s">
        <v>1879</v>
      </c>
      <c r="N409" s="656" t="str">
        <f t="shared" si="6"/>
        <v>京都府久御山町</v>
      </c>
      <c r="O409" s="637">
        <v>10.210000000000001</v>
      </c>
      <c r="P409" s="639">
        <v>10.17</v>
      </c>
      <c r="Q409" s="672">
        <v>10.14</v>
      </c>
      <c r="T409" s="1"/>
      <c r="U409" s="1"/>
      <c r="V409" s="1"/>
      <c r="W409" s="1"/>
      <c r="X409" s="1"/>
    </row>
    <row r="410" spans="5:24">
      <c r="E410" s="2"/>
      <c r="G410" s="7" t="s">
        <v>707</v>
      </c>
      <c r="H410" s="7" t="s">
        <v>1191</v>
      </c>
      <c r="J410" s="11" t="s">
        <v>1058</v>
      </c>
      <c r="K410" s="16">
        <v>0.03</v>
      </c>
      <c r="L410" s="648" t="s">
        <v>772</v>
      </c>
      <c r="M410" s="639" t="s">
        <v>1933</v>
      </c>
      <c r="N410" s="656" t="str">
        <f t="shared" si="6"/>
        <v>兵庫県姫路市</v>
      </c>
      <c r="O410" s="637">
        <v>10.210000000000001</v>
      </c>
      <c r="P410" s="639">
        <v>10.17</v>
      </c>
      <c r="Q410" s="672">
        <v>10.14</v>
      </c>
      <c r="T410" s="1"/>
      <c r="U410" s="1"/>
      <c r="V410" s="1"/>
      <c r="W410" s="1"/>
      <c r="X410" s="1"/>
    </row>
    <row r="411" spans="5:24">
      <c r="E411" s="2"/>
      <c r="G411" s="7" t="s">
        <v>707</v>
      </c>
      <c r="H411" s="7" t="s">
        <v>1192</v>
      </c>
      <c r="J411" s="11" t="s">
        <v>1058</v>
      </c>
      <c r="K411" s="16">
        <v>0.03</v>
      </c>
      <c r="L411" s="648" t="s">
        <v>772</v>
      </c>
      <c r="M411" s="639" t="s">
        <v>1942</v>
      </c>
      <c r="N411" s="656" t="str">
        <f t="shared" si="6"/>
        <v>兵庫県加古川市</v>
      </c>
      <c r="O411" s="637">
        <v>10.210000000000001</v>
      </c>
      <c r="P411" s="639">
        <v>10.17</v>
      </c>
      <c r="Q411" s="672">
        <v>10.14</v>
      </c>
      <c r="T411" s="1"/>
      <c r="U411" s="1"/>
      <c r="V411" s="1"/>
      <c r="W411" s="1"/>
      <c r="X411" s="1"/>
    </row>
    <row r="412" spans="5:24">
      <c r="E412" s="2"/>
      <c r="G412" s="7" t="s">
        <v>707</v>
      </c>
      <c r="H412" s="7" t="s">
        <v>1193</v>
      </c>
      <c r="J412" s="11" t="s">
        <v>1058</v>
      </c>
      <c r="K412" s="16">
        <v>0.03</v>
      </c>
      <c r="L412" s="648" t="s">
        <v>772</v>
      </c>
      <c r="M412" s="639" t="s">
        <v>1946</v>
      </c>
      <c r="N412" s="656" t="str">
        <f t="shared" si="6"/>
        <v>兵庫県三木市</v>
      </c>
      <c r="O412" s="637">
        <v>10.210000000000001</v>
      </c>
      <c r="P412" s="639">
        <v>10.17</v>
      </c>
      <c r="Q412" s="672">
        <v>10.14</v>
      </c>
      <c r="T412" s="1"/>
      <c r="U412" s="1"/>
      <c r="V412" s="1"/>
      <c r="W412" s="1"/>
      <c r="X412" s="1"/>
    </row>
    <row r="413" spans="5:24">
      <c r="E413" s="2"/>
      <c r="G413" s="7" t="s">
        <v>707</v>
      </c>
      <c r="H413" s="7" t="s">
        <v>1194</v>
      </c>
      <c r="J413" s="11" t="s">
        <v>1058</v>
      </c>
      <c r="K413" s="16">
        <v>0.03</v>
      </c>
      <c r="L413" s="648" t="s">
        <v>772</v>
      </c>
      <c r="M413" s="639" t="s">
        <v>1947</v>
      </c>
      <c r="N413" s="656" t="str">
        <f t="shared" si="6"/>
        <v>兵庫県高砂市</v>
      </c>
      <c r="O413" s="637">
        <v>10.210000000000001</v>
      </c>
      <c r="P413" s="639">
        <v>10.17</v>
      </c>
      <c r="Q413" s="672">
        <v>10.14</v>
      </c>
      <c r="T413" s="1"/>
      <c r="U413" s="1"/>
      <c r="V413" s="1"/>
      <c r="W413" s="1"/>
      <c r="X413" s="1"/>
    </row>
    <row r="414" spans="5:24">
      <c r="E414" s="2"/>
      <c r="G414" s="7" t="s">
        <v>707</v>
      </c>
      <c r="H414" s="7" t="s">
        <v>1195</v>
      </c>
      <c r="J414" s="11" t="s">
        <v>1058</v>
      </c>
      <c r="K414" s="16">
        <v>0.03</v>
      </c>
      <c r="L414" s="648" t="s">
        <v>772</v>
      </c>
      <c r="M414" s="639" t="s">
        <v>1963</v>
      </c>
      <c r="N414" s="656" t="str">
        <f t="shared" si="6"/>
        <v>兵庫県稲美町</v>
      </c>
      <c r="O414" s="637">
        <v>10.210000000000001</v>
      </c>
      <c r="P414" s="639">
        <v>10.17</v>
      </c>
      <c r="Q414" s="672">
        <v>10.14</v>
      </c>
      <c r="T414" s="1"/>
      <c r="U414" s="1"/>
      <c r="V414" s="1"/>
      <c r="W414" s="1"/>
      <c r="X414" s="1"/>
    </row>
    <row r="415" spans="5:24">
      <c r="E415" s="2"/>
      <c r="G415" s="7" t="s">
        <v>710</v>
      </c>
      <c r="H415" s="7" t="s">
        <v>1196</v>
      </c>
      <c r="J415" s="11" t="s">
        <v>1058</v>
      </c>
      <c r="K415" s="16">
        <v>0.03</v>
      </c>
      <c r="L415" s="648" t="s">
        <v>772</v>
      </c>
      <c r="M415" s="639" t="s">
        <v>1964</v>
      </c>
      <c r="N415" s="656" t="str">
        <f t="shared" si="6"/>
        <v>兵庫県播磨町</v>
      </c>
      <c r="O415" s="637">
        <v>10.210000000000001</v>
      </c>
      <c r="P415" s="639">
        <v>10.17</v>
      </c>
      <c r="Q415" s="672">
        <v>10.14</v>
      </c>
      <c r="T415" s="1"/>
      <c r="U415" s="1"/>
      <c r="V415" s="1"/>
      <c r="W415" s="1"/>
      <c r="X415" s="1"/>
    </row>
    <row r="416" spans="5:24">
      <c r="E416" s="2"/>
      <c r="G416" s="7" t="s">
        <v>710</v>
      </c>
      <c r="H416" s="7" t="s">
        <v>1197</v>
      </c>
      <c r="J416" s="11" t="s">
        <v>1058</v>
      </c>
      <c r="K416" s="16">
        <v>0.03</v>
      </c>
      <c r="L416" s="648" t="s">
        <v>775</v>
      </c>
      <c r="M416" s="639" t="s">
        <v>1973</v>
      </c>
      <c r="N416" s="656" t="str">
        <f t="shared" si="6"/>
        <v>奈良県大和高田市</v>
      </c>
      <c r="O416" s="637">
        <v>10.210000000000001</v>
      </c>
      <c r="P416" s="639">
        <v>10.17</v>
      </c>
      <c r="Q416" s="672">
        <v>10.14</v>
      </c>
      <c r="T416" s="1"/>
      <c r="U416" s="1"/>
      <c r="V416" s="1"/>
      <c r="W416" s="1"/>
      <c r="X416" s="1"/>
    </row>
    <row r="417" spans="5:24">
      <c r="E417" s="2"/>
      <c r="G417" s="7" t="s">
        <v>710</v>
      </c>
      <c r="H417" s="7" t="s">
        <v>1198</v>
      </c>
      <c r="J417" s="11" t="s">
        <v>1058</v>
      </c>
      <c r="K417" s="16">
        <v>0.03</v>
      </c>
      <c r="L417" s="648" t="s">
        <v>775</v>
      </c>
      <c r="M417" s="639" t="s">
        <v>1975</v>
      </c>
      <c r="N417" s="656" t="str">
        <f t="shared" si="6"/>
        <v>奈良県天理市</v>
      </c>
      <c r="O417" s="637">
        <v>10.210000000000001</v>
      </c>
      <c r="P417" s="639">
        <v>10.17</v>
      </c>
      <c r="Q417" s="672">
        <v>10.14</v>
      </c>
      <c r="T417" s="1"/>
      <c r="U417" s="1"/>
      <c r="V417" s="1"/>
      <c r="W417" s="1"/>
      <c r="X417" s="1"/>
    </row>
    <row r="418" spans="5:24">
      <c r="E418" s="2"/>
      <c r="G418" s="7" t="s">
        <v>710</v>
      </c>
      <c r="H418" s="7" t="s">
        <v>1199</v>
      </c>
      <c r="J418" s="11" t="s">
        <v>1058</v>
      </c>
      <c r="K418" s="16">
        <v>0.03</v>
      </c>
      <c r="L418" s="648" t="s">
        <v>775</v>
      </c>
      <c r="M418" s="639" t="s">
        <v>1976</v>
      </c>
      <c r="N418" s="656" t="str">
        <f t="shared" si="6"/>
        <v>奈良県橿原市</v>
      </c>
      <c r="O418" s="637">
        <v>10.210000000000001</v>
      </c>
      <c r="P418" s="639">
        <v>10.17</v>
      </c>
      <c r="Q418" s="672">
        <v>10.14</v>
      </c>
      <c r="T418" s="1"/>
      <c r="U418" s="1"/>
      <c r="V418" s="1"/>
      <c r="W418" s="1"/>
      <c r="X418" s="1"/>
    </row>
    <row r="419" spans="5:24">
      <c r="E419" s="2"/>
      <c r="G419" s="7" t="s">
        <v>710</v>
      </c>
      <c r="H419" s="7" t="s">
        <v>1200</v>
      </c>
      <c r="J419" s="11" t="s">
        <v>1058</v>
      </c>
      <c r="K419" s="16">
        <v>0.03</v>
      </c>
      <c r="L419" s="648" t="s">
        <v>775</v>
      </c>
      <c r="M419" s="639" t="s">
        <v>1977</v>
      </c>
      <c r="N419" s="656" t="str">
        <f t="shared" si="6"/>
        <v>奈良県桜井市</v>
      </c>
      <c r="O419" s="637">
        <v>10.210000000000001</v>
      </c>
      <c r="P419" s="639">
        <v>10.17</v>
      </c>
      <c r="Q419" s="672">
        <v>10.14</v>
      </c>
      <c r="T419" s="1"/>
      <c r="U419" s="1"/>
      <c r="V419" s="1"/>
      <c r="W419" s="1"/>
      <c r="X419" s="1"/>
    </row>
    <row r="420" spans="5:24">
      <c r="E420" s="2"/>
      <c r="G420" s="7" t="s">
        <v>710</v>
      </c>
      <c r="H420" s="7" t="s">
        <v>1201</v>
      </c>
      <c r="J420" s="11" t="s">
        <v>1058</v>
      </c>
      <c r="K420" s="16">
        <v>0.03</v>
      </c>
      <c r="L420" s="648" t="s">
        <v>775</v>
      </c>
      <c r="M420" s="639" t="s">
        <v>1979</v>
      </c>
      <c r="N420" s="656" t="str">
        <f t="shared" si="6"/>
        <v>奈良県御所市</v>
      </c>
      <c r="O420" s="637">
        <v>10.210000000000001</v>
      </c>
      <c r="P420" s="639">
        <v>10.17</v>
      </c>
      <c r="Q420" s="672">
        <v>10.14</v>
      </c>
      <c r="T420" s="1"/>
      <c r="U420" s="1"/>
      <c r="V420" s="1"/>
      <c r="W420" s="1"/>
      <c r="X420" s="1"/>
    </row>
    <row r="421" spans="5:24">
      <c r="E421" s="2"/>
      <c r="G421" s="7" t="s">
        <v>710</v>
      </c>
      <c r="H421" s="7" t="s">
        <v>1202</v>
      </c>
      <c r="J421" s="11" t="s">
        <v>1058</v>
      </c>
      <c r="K421" s="16">
        <v>0.03</v>
      </c>
      <c r="L421" s="648" t="s">
        <v>775</v>
      </c>
      <c r="M421" s="639" t="s">
        <v>1981</v>
      </c>
      <c r="N421" s="656" t="str">
        <f t="shared" si="6"/>
        <v>奈良県香芝市</v>
      </c>
      <c r="O421" s="637">
        <v>10.210000000000001</v>
      </c>
      <c r="P421" s="639">
        <v>10.17</v>
      </c>
      <c r="Q421" s="672">
        <v>10.14</v>
      </c>
      <c r="T421" s="1"/>
      <c r="U421" s="1"/>
      <c r="V421" s="1"/>
      <c r="W421" s="1"/>
      <c r="X421" s="1"/>
    </row>
    <row r="422" spans="5:24">
      <c r="E422" s="2"/>
      <c r="G422" s="7" t="s">
        <v>710</v>
      </c>
      <c r="H422" s="7" t="s">
        <v>1203</v>
      </c>
      <c r="J422" s="11" t="s">
        <v>1058</v>
      </c>
      <c r="K422" s="16">
        <v>0.03</v>
      </c>
      <c r="L422" s="648" t="s">
        <v>775</v>
      </c>
      <c r="M422" s="639" t="s">
        <v>1982</v>
      </c>
      <c r="N422" s="656" t="str">
        <f t="shared" si="6"/>
        <v>奈良県葛城市</v>
      </c>
      <c r="O422" s="637">
        <v>10.210000000000001</v>
      </c>
      <c r="P422" s="639">
        <v>10.17</v>
      </c>
      <c r="Q422" s="672">
        <v>10.14</v>
      </c>
      <c r="T422" s="1"/>
      <c r="U422" s="1"/>
      <c r="V422" s="1"/>
      <c r="W422" s="1"/>
      <c r="X422" s="1"/>
    </row>
    <row r="423" spans="5:24">
      <c r="E423" s="2"/>
      <c r="G423" s="7" t="s">
        <v>710</v>
      </c>
      <c r="H423" s="7" t="s">
        <v>1204</v>
      </c>
      <c r="J423" s="11" t="s">
        <v>1058</v>
      </c>
      <c r="K423" s="16">
        <v>0.03</v>
      </c>
      <c r="L423" s="648" t="s">
        <v>775</v>
      </c>
      <c r="M423" s="639" t="s">
        <v>1983</v>
      </c>
      <c r="N423" s="656" t="str">
        <f t="shared" si="6"/>
        <v>奈良県宇陀市</v>
      </c>
      <c r="O423" s="637">
        <v>10.210000000000001</v>
      </c>
      <c r="P423" s="639">
        <v>10.17</v>
      </c>
      <c r="Q423" s="672">
        <v>10.14</v>
      </c>
      <c r="T423" s="1"/>
      <c r="U423" s="1"/>
      <c r="V423" s="1"/>
      <c r="W423" s="1"/>
      <c r="X423" s="1"/>
    </row>
    <row r="424" spans="5:24">
      <c r="E424" s="2"/>
      <c r="G424" s="7" t="s">
        <v>710</v>
      </c>
      <c r="H424" s="7" t="s">
        <v>1205</v>
      </c>
      <c r="J424" s="11" t="s">
        <v>1058</v>
      </c>
      <c r="K424" s="16">
        <v>0.03</v>
      </c>
      <c r="L424" s="648" t="s">
        <v>775</v>
      </c>
      <c r="M424" s="639" t="s">
        <v>1984</v>
      </c>
      <c r="N424" s="656" t="str">
        <f t="shared" si="6"/>
        <v>奈良県山添村</v>
      </c>
      <c r="O424" s="637">
        <v>10.210000000000001</v>
      </c>
      <c r="P424" s="639">
        <v>10.17</v>
      </c>
      <c r="Q424" s="672">
        <v>10.14</v>
      </c>
      <c r="T424" s="1"/>
      <c r="U424" s="1"/>
      <c r="V424" s="1"/>
      <c r="W424" s="1"/>
      <c r="X424" s="1"/>
    </row>
    <row r="425" spans="5:24">
      <c r="E425" s="2"/>
      <c r="G425" s="7" t="s">
        <v>710</v>
      </c>
      <c r="H425" s="7" t="s">
        <v>1206</v>
      </c>
      <c r="J425" s="11" t="s">
        <v>1058</v>
      </c>
      <c r="K425" s="16">
        <v>0.03</v>
      </c>
      <c r="L425" s="648" t="s">
        <v>775</v>
      </c>
      <c r="M425" s="639" t="s">
        <v>1985</v>
      </c>
      <c r="N425" s="656" t="str">
        <f t="shared" si="6"/>
        <v>奈良県平群町</v>
      </c>
      <c r="O425" s="637">
        <v>10.210000000000001</v>
      </c>
      <c r="P425" s="639">
        <v>10.17</v>
      </c>
      <c r="Q425" s="672">
        <v>10.14</v>
      </c>
      <c r="T425" s="1"/>
      <c r="U425" s="1"/>
      <c r="V425" s="1"/>
      <c r="W425" s="1"/>
      <c r="X425" s="1"/>
    </row>
    <row r="426" spans="5:24">
      <c r="E426" s="2"/>
      <c r="G426" s="7" t="s">
        <v>710</v>
      </c>
      <c r="H426" s="7" t="s">
        <v>1207</v>
      </c>
      <c r="J426" s="11" t="s">
        <v>1058</v>
      </c>
      <c r="K426" s="16">
        <v>0.03</v>
      </c>
      <c r="L426" s="648" t="s">
        <v>775</v>
      </c>
      <c r="M426" s="639" t="s">
        <v>1986</v>
      </c>
      <c r="N426" s="656" t="str">
        <f t="shared" si="6"/>
        <v>奈良県三郷町</v>
      </c>
      <c r="O426" s="637">
        <v>10.210000000000001</v>
      </c>
      <c r="P426" s="639">
        <v>10.17</v>
      </c>
      <c r="Q426" s="672">
        <v>10.14</v>
      </c>
      <c r="T426" s="1"/>
      <c r="U426" s="1"/>
      <c r="V426" s="1"/>
      <c r="W426" s="1"/>
      <c r="X426" s="1"/>
    </row>
    <row r="427" spans="5:24">
      <c r="E427" s="2"/>
      <c r="G427" s="7" t="s">
        <v>710</v>
      </c>
      <c r="H427" s="7" t="s">
        <v>1208</v>
      </c>
      <c r="J427" s="11" t="s">
        <v>1058</v>
      </c>
      <c r="K427" s="16">
        <v>0.03</v>
      </c>
      <c r="L427" s="648" t="s">
        <v>775</v>
      </c>
      <c r="M427" s="639" t="s">
        <v>1987</v>
      </c>
      <c r="N427" s="656" t="str">
        <f t="shared" si="6"/>
        <v>奈良県斑鳩町</v>
      </c>
      <c r="O427" s="637">
        <v>10.210000000000001</v>
      </c>
      <c r="P427" s="639">
        <v>10.17</v>
      </c>
      <c r="Q427" s="672">
        <v>10.14</v>
      </c>
      <c r="T427" s="1"/>
      <c r="U427" s="1"/>
      <c r="V427" s="1"/>
      <c r="W427" s="1"/>
      <c r="X427" s="1"/>
    </row>
    <row r="428" spans="5:24">
      <c r="E428" s="2"/>
      <c r="G428" s="7" t="s">
        <v>710</v>
      </c>
      <c r="H428" s="7" t="s">
        <v>1209</v>
      </c>
      <c r="J428" s="11" t="s">
        <v>1058</v>
      </c>
      <c r="K428" s="16">
        <v>0.03</v>
      </c>
      <c r="L428" s="648" t="s">
        <v>775</v>
      </c>
      <c r="M428" s="639" t="s">
        <v>1988</v>
      </c>
      <c r="N428" s="656" t="str">
        <f t="shared" si="6"/>
        <v>奈良県安堵町</v>
      </c>
      <c r="O428" s="637">
        <v>10.210000000000001</v>
      </c>
      <c r="P428" s="639">
        <v>10.17</v>
      </c>
      <c r="Q428" s="672">
        <v>10.14</v>
      </c>
      <c r="T428" s="1"/>
      <c r="U428" s="1"/>
      <c r="V428" s="1"/>
      <c r="W428" s="1"/>
      <c r="X428" s="1"/>
    </row>
    <row r="429" spans="5:24">
      <c r="E429" s="2"/>
      <c r="G429" s="7" t="s">
        <v>710</v>
      </c>
      <c r="H429" s="7" t="s">
        <v>1210</v>
      </c>
      <c r="J429" s="11" t="s">
        <v>1058</v>
      </c>
      <c r="K429" s="16">
        <v>0.03</v>
      </c>
      <c r="L429" s="648" t="s">
        <v>775</v>
      </c>
      <c r="M429" s="639" t="s">
        <v>2641</v>
      </c>
      <c r="N429" s="656" t="str">
        <f t="shared" si="6"/>
        <v>奈良県川西町</v>
      </c>
      <c r="O429" s="637">
        <v>10.210000000000001</v>
      </c>
      <c r="P429" s="639">
        <v>10.17</v>
      </c>
      <c r="Q429" s="672">
        <v>10.14</v>
      </c>
      <c r="T429" s="1"/>
      <c r="U429" s="1"/>
      <c r="V429" s="1"/>
      <c r="W429" s="1"/>
      <c r="X429" s="1"/>
    </row>
    <row r="430" spans="5:24">
      <c r="E430" s="2"/>
      <c r="G430" s="7" t="s">
        <v>710</v>
      </c>
      <c r="H430" s="7" t="s">
        <v>1211</v>
      </c>
      <c r="J430" s="11" t="s">
        <v>1058</v>
      </c>
      <c r="K430" s="16">
        <v>0.03</v>
      </c>
      <c r="L430" s="648" t="s">
        <v>775</v>
      </c>
      <c r="M430" s="639" t="s">
        <v>1989</v>
      </c>
      <c r="N430" s="656" t="str">
        <f t="shared" si="6"/>
        <v>奈良県三宅町</v>
      </c>
      <c r="O430" s="637">
        <v>10.210000000000001</v>
      </c>
      <c r="P430" s="639">
        <v>10.17</v>
      </c>
      <c r="Q430" s="672">
        <v>10.14</v>
      </c>
      <c r="T430" s="1"/>
      <c r="U430" s="1"/>
      <c r="V430" s="1"/>
      <c r="W430" s="1"/>
      <c r="X430" s="1"/>
    </row>
    <row r="431" spans="5:24">
      <c r="E431" s="2"/>
      <c r="G431" s="7" t="s">
        <v>710</v>
      </c>
      <c r="H431" s="7" t="s">
        <v>1212</v>
      </c>
      <c r="J431" s="11" t="s">
        <v>1058</v>
      </c>
      <c r="K431" s="16">
        <v>0.03</v>
      </c>
      <c r="L431" s="648" t="s">
        <v>775</v>
      </c>
      <c r="M431" s="639" t="s">
        <v>1990</v>
      </c>
      <c r="N431" s="656" t="str">
        <f t="shared" si="6"/>
        <v>奈良県田原本町</v>
      </c>
      <c r="O431" s="637">
        <v>10.210000000000001</v>
      </c>
      <c r="P431" s="639">
        <v>10.17</v>
      </c>
      <c r="Q431" s="672">
        <v>10.14</v>
      </c>
      <c r="T431" s="1"/>
      <c r="U431" s="1"/>
      <c r="V431" s="1"/>
      <c r="W431" s="1"/>
      <c r="X431" s="1"/>
    </row>
    <row r="432" spans="5:24">
      <c r="E432" s="2"/>
      <c r="G432" s="7" t="s">
        <v>710</v>
      </c>
      <c r="H432" s="7" t="s">
        <v>1213</v>
      </c>
      <c r="J432" s="11" t="s">
        <v>1058</v>
      </c>
      <c r="K432" s="16">
        <v>0.03</v>
      </c>
      <c r="L432" s="648" t="s">
        <v>775</v>
      </c>
      <c r="M432" s="639" t="s">
        <v>1991</v>
      </c>
      <c r="N432" s="656" t="str">
        <f t="shared" si="6"/>
        <v>奈良県曽爾村</v>
      </c>
      <c r="O432" s="637">
        <v>10.210000000000001</v>
      </c>
      <c r="P432" s="639">
        <v>10.17</v>
      </c>
      <c r="Q432" s="672">
        <v>10.14</v>
      </c>
      <c r="T432" s="1"/>
      <c r="U432" s="1"/>
      <c r="V432" s="1"/>
      <c r="W432" s="1"/>
      <c r="X432" s="1"/>
    </row>
    <row r="433" spans="5:24">
      <c r="E433" s="2"/>
      <c r="G433" s="7" t="s">
        <v>710</v>
      </c>
      <c r="H433" s="7" t="s">
        <v>1214</v>
      </c>
      <c r="J433" s="11" t="s">
        <v>1058</v>
      </c>
      <c r="K433" s="16">
        <v>0.03</v>
      </c>
      <c r="L433" s="648" t="s">
        <v>775</v>
      </c>
      <c r="M433" s="639" t="s">
        <v>1994</v>
      </c>
      <c r="N433" s="656" t="str">
        <f t="shared" si="6"/>
        <v>奈良県明日香村</v>
      </c>
      <c r="O433" s="637">
        <v>10.210000000000001</v>
      </c>
      <c r="P433" s="639">
        <v>10.17</v>
      </c>
      <c r="Q433" s="672">
        <v>10.14</v>
      </c>
      <c r="T433" s="1"/>
      <c r="U433" s="1"/>
      <c r="V433" s="1"/>
      <c r="W433" s="1"/>
      <c r="X433" s="1"/>
    </row>
    <row r="434" spans="5:24">
      <c r="E434" s="2"/>
      <c r="G434" s="7" t="s">
        <v>710</v>
      </c>
      <c r="H434" s="7" t="s">
        <v>1215</v>
      </c>
      <c r="J434" s="11" t="s">
        <v>1058</v>
      </c>
      <c r="K434" s="16">
        <v>0.03</v>
      </c>
      <c r="L434" s="648" t="s">
        <v>775</v>
      </c>
      <c r="M434" s="639" t="s">
        <v>1995</v>
      </c>
      <c r="N434" s="656" t="str">
        <f t="shared" si="6"/>
        <v>奈良県上牧町</v>
      </c>
      <c r="O434" s="637">
        <v>10.210000000000001</v>
      </c>
      <c r="P434" s="639">
        <v>10.17</v>
      </c>
      <c r="Q434" s="672">
        <v>10.14</v>
      </c>
      <c r="T434" s="1"/>
      <c r="U434" s="1"/>
      <c r="V434" s="1"/>
      <c r="W434" s="1"/>
      <c r="X434" s="1"/>
    </row>
    <row r="435" spans="5:24">
      <c r="E435" s="2"/>
      <c r="G435" s="7" t="s">
        <v>710</v>
      </c>
      <c r="H435" s="7" t="s">
        <v>1216</v>
      </c>
      <c r="J435" s="11" t="s">
        <v>1058</v>
      </c>
      <c r="K435" s="16">
        <v>0.03</v>
      </c>
      <c r="L435" s="648" t="s">
        <v>775</v>
      </c>
      <c r="M435" s="639" t="s">
        <v>1996</v>
      </c>
      <c r="N435" s="656" t="str">
        <f t="shared" si="6"/>
        <v>奈良県王寺町</v>
      </c>
      <c r="O435" s="637">
        <v>10.210000000000001</v>
      </c>
      <c r="P435" s="639">
        <v>10.17</v>
      </c>
      <c r="Q435" s="672">
        <v>10.14</v>
      </c>
      <c r="T435" s="1"/>
      <c r="U435" s="1"/>
      <c r="V435" s="1"/>
      <c r="W435" s="1"/>
      <c r="X435" s="1"/>
    </row>
    <row r="436" spans="5:24">
      <c r="E436" s="2"/>
      <c r="G436" s="7" t="s">
        <v>710</v>
      </c>
      <c r="H436" s="7" t="s">
        <v>1217</v>
      </c>
      <c r="J436" s="11" t="s">
        <v>1058</v>
      </c>
      <c r="K436" s="16">
        <v>0.03</v>
      </c>
      <c r="L436" s="648" t="s">
        <v>775</v>
      </c>
      <c r="M436" s="639" t="s">
        <v>1997</v>
      </c>
      <c r="N436" s="656" t="str">
        <f t="shared" si="6"/>
        <v>奈良県広陵町</v>
      </c>
      <c r="O436" s="637">
        <v>10.210000000000001</v>
      </c>
      <c r="P436" s="639">
        <v>10.17</v>
      </c>
      <c r="Q436" s="672">
        <v>10.14</v>
      </c>
      <c r="T436" s="1"/>
      <c r="U436" s="1"/>
      <c r="V436" s="1"/>
      <c r="W436" s="1"/>
      <c r="X436" s="1"/>
    </row>
    <row r="437" spans="5:24">
      <c r="E437" s="2"/>
      <c r="G437" s="7" t="s">
        <v>710</v>
      </c>
      <c r="H437" s="7" t="s">
        <v>1218</v>
      </c>
      <c r="J437" s="11" t="s">
        <v>1058</v>
      </c>
      <c r="K437" s="16">
        <v>0.03</v>
      </c>
      <c r="L437" s="648" t="s">
        <v>775</v>
      </c>
      <c r="M437" s="639" t="s">
        <v>1998</v>
      </c>
      <c r="N437" s="656" t="str">
        <f t="shared" si="6"/>
        <v>奈良県河合町</v>
      </c>
      <c r="O437" s="637">
        <v>10.210000000000001</v>
      </c>
      <c r="P437" s="639">
        <v>10.17</v>
      </c>
      <c r="Q437" s="672">
        <v>10.14</v>
      </c>
      <c r="T437" s="1"/>
      <c r="U437" s="1"/>
      <c r="V437" s="1"/>
      <c r="W437" s="1"/>
      <c r="X437" s="1"/>
    </row>
    <row r="438" spans="5:24">
      <c r="E438" s="2"/>
      <c r="G438" s="7" t="s">
        <v>710</v>
      </c>
      <c r="H438" s="7" t="s">
        <v>1219</v>
      </c>
      <c r="J438" s="11" t="s">
        <v>1058</v>
      </c>
      <c r="K438" s="16">
        <v>0.03</v>
      </c>
      <c r="L438" s="648" t="s">
        <v>789</v>
      </c>
      <c r="M438" s="639" t="s">
        <v>2072</v>
      </c>
      <c r="N438" s="656" t="str">
        <f t="shared" si="6"/>
        <v>岡山県岡山市</v>
      </c>
      <c r="O438" s="637">
        <v>10.210000000000001</v>
      </c>
      <c r="P438" s="639">
        <v>10.17</v>
      </c>
      <c r="Q438" s="672">
        <v>10.14</v>
      </c>
      <c r="T438" s="1"/>
      <c r="U438" s="1"/>
      <c r="V438" s="1"/>
      <c r="W438" s="1"/>
      <c r="X438" s="1"/>
    </row>
    <row r="439" spans="5:24">
      <c r="E439" s="2"/>
      <c r="G439" s="7" t="s">
        <v>710</v>
      </c>
      <c r="H439" s="7" t="s">
        <v>1220</v>
      </c>
      <c r="J439" s="11" t="s">
        <v>1058</v>
      </c>
      <c r="K439" s="16">
        <v>0.03</v>
      </c>
      <c r="L439" s="648" t="s">
        <v>792</v>
      </c>
      <c r="M439" s="639" t="s">
        <v>2108</v>
      </c>
      <c r="N439" s="656" t="str">
        <f t="shared" si="6"/>
        <v>広島県東広島市</v>
      </c>
      <c r="O439" s="637">
        <v>10.210000000000001</v>
      </c>
      <c r="P439" s="639">
        <v>10.17</v>
      </c>
      <c r="Q439" s="672">
        <v>10.14</v>
      </c>
      <c r="T439" s="1"/>
      <c r="U439" s="1"/>
      <c r="V439" s="1"/>
      <c r="W439" s="1"/>
      <c r="X439" s="1"/>
    </row>
    <row r="440" spans="5:24">
      <c r="E440" s="2"/>
      <c r="G440" s="7" t="s">
        <v>710</v>
      </c>
      <c r="H440" s="7" t="s">
        <v>1221</v>
      </c>
      <c r="J440" s="11" t="s">
        <v>1058</v>
      </c>
      <c r="K440" s="16">
        <v>0.03</v>
      </c>
      <c r="L440" s="648" t="s">
        <v>792</v>
      </c>
      <c r="M440" s="639" t="s">
        <v>2109</v>
      </c>
      <c r="N440" s="656" t="str">
        <f t="shared" si="6"/>
        <v>広島県廿日市市</v>
      </c>
      <c r="O440" s="637">
        <v>10.210000000000001</v>
      </c>
      <c r="P440" s="639">
        <v>10.17</v>
      </c>
      <c r="Q440" s="672">
        <v>10.14</v>
      </c>
      <c r="T440" s="1"/>
      <c r="U440" s="1"/>
      <c r="V440" s="1"/>
      <c r="W440" s="1"/>
      <c r="X440" s="1"/>
    </row>
    <row r="441" spans="5:24">
      <c r="E441" s="2"/>
      <c r="G441" s="7" t="s">
        <v>710</v>
      </c>
      <c r="H441" s="7" t="s">
        <v>1222</v>
      </c>
      <c r="J441" s="11" t="s">
        <v>1058</v>
      </c>
      <c r="K441" s="16">
        <v>0.03</v>
      </c>
      <c r="L441" s="648" t="s">
        <v>792</v>
      </c>
      <c r="M441" s="639" t="s">
        <v>2113</v>
      </c>
      <c r="N441" s="656" t="str">
        <f t="shared" si="6"/>
        <v>広島県海田町</v>
      </c>
      <c r="O441" s="637">
        <v>10.210000000000001</v>
      </c>
      <c r="P441" s="639">
        <v>10.17</v>
      </c>
      <c r="Q441" s="672">
        <v>10.14</v>
      </c>
      <c r="T441" s="1"/>
      <c r="U441" s="1"/>
      <c r="V441" s="1"/>
      <c r="W441" s="1"/>
      <c r="X441" s="1"/>
    </row>
    <row r="442" spans="5:24">
      <c r="E442" s="2"/>
      <c r="G442" s="7" t="s">
        <v>710</v>
      </c>
      <c r="H442" s="7" t="s">
        <v>1224</v>
      </c>
      <c r="J442" s="11" t="s">
        <v>1058</v>
      </c>
      <c r="K442" s="16">
        <v>0.03</v>
      </c>
      <c r="L442" s="648" t="s">
        <v>792</v>
      </c>
      <c r="M442" s="639" t="s">
        <v>2566</v>
      </c>
      <c r="N442" s="656" t="str">
        <f t="shared" si="6"/>
        <v>広島県熊野町</v>
      </c>
      <c r="O442" s="637">
        <v>10.210000000000001</v>
      </c>
      <c r="P442" s="639">
        <v>10.17</v>
      </c>
      <c r="Q442" s="672">
        <v>10.14</v>
      </c>
      <c r="T442" s="1"/>
      <c r="U442" s="1"/>
      <c r="V442" s="1"/>
      <c r="W442" s="1"/>
      <c r="X442" s="1"/>
    </row>
    <row r="443" spans="5:24">
      <c r="E443" s="2"/>
      <c r="G443" s="7" t="s">
        <v>710</v>
      </c>
      <c r="H443" s="7" t="s">
        <v>1225</v>
      </c>
      <c r="J443" s="11" t="s">
        <v>1058</v>
      </c>
      <c r="K443" s="16">
        <v>0.03</v>
      </c>
      <c r="L443" s="648" t="s">
        <v>792</v>
      </c>
      <c r="M443" s="639" t="s">
        <v>2115</v>
      </c>
      <c r="N443" s="656" t="str">
        <f t="shared" si="6"/>
        <v>広島県坂町</v>
      </c>
      <c r="O443" s="637">
        <v>10.210000000000001</v>
      </c>
      <c r="P443" s="639">
        <v>10.17</v>
      </c>
      <c r="Q443" s="672">
        <v>10.14</v>
      </c>
      <c r="T443" s="1"/>
      <c r="U443" s="1"/>
      <c r="V443" s="1"/>
      <c r="W443" s="1"/>
      <c r="X443" s="1"/>
    </row>
    <row r="444" spans="5:24">
      <c r="E444" s="2"/>
      <c r="G444" s="7" t="s">
        <v>710</v>
      </c>
      <c r="H444" s="7" t="s">
        <v>1226</v>
      </c>
      <c r="J444" s="11" t="s">
        <v>1058</v>
      </c>
      <c r="K444" s="16">
        <v>0.03</v>
      </c>
      <c r="L444" s="648" t="s">
        <v>795</v>
      </c>
      <c r="M444" s="639" t="s">
        <v>2132</v>
      </c>
      <c r="N444" s="656" t="str">
        <f t="shared" si="6"/>
        <v>山口県周南市</v>
      </c>
      <c r="O444" s="637">
        <v>10.210000000000001</v>
      </c>
      <c r="P444" s="639">
        <v>10.17</v>
      </c>
      <c r="Q444" s="672">
        <v>10.14</v>
      </c>
      <c r="T444" s="1"/>
      <c r="U444" s="1"/>
      <c r="V444" s="1"/>
      <c r="W444" s="1"/>
      <c r="X444" s="1"/>
    </row>
    <row r="445" spans="5:24">
      <c r="E445" s="2"/>
      <c r="G445" s="7" t="s">
        <v>710</v>
      </c>
      <c r="H445" s="7" t="s">
        <v>1227</v>
      </c>
      <c r="J445" s="11" t="s">
        <v>1058</v>
      </c>
      <c r="K445" s="16">
        <v>0.03</v>
      </c>
      <c r="L445" s="648" t="s">
        <v>799</v>
      </c>
      <c r="M445" s="639" t="s">
        <v>2140</v>
      </c>
      <c r="N445" s="656" t="str">
        <f t="shared" si="6"/>
        <v>徳島県徳島市</v>
      </c>
      <c r="O445" s="637">
        <v>10.210000000000001</v>
      </c>
      <c r="P445" s="639">
        <v>10.17</v>
      </c>
      <c r="Q445" s="672">
        <v>10.14</v>
      </c>
      <c r="T445" s="1"/>
      <c r="U445" s="1"/>
      <c r="V445" s="1"/>
      <c r="W445" s="1"/>
      <c r="X445" s="1"/>
    </row>
    <row r="446" spans="5:24">
      <c r="E446" s="2"/>
      <c r="G446" s="7" t="s">
        <v>710</v>
      </c>
      <c r="H446" s="7" t="s">
        <v>1228</v>
      </c>
      <c r="J446" s="11" t="s">
        <v>1058</v>
      </c>
      <c r="K446" s="16">
        <v>0.03</v>
      </c>
      <c r="L446" s="648" t="s">
        <v>802</v>
      </c>
      <c r="M446" s="639" t="s">
        <v>2164</v>
      </c>
      <c r="N446" s="656" t="str">
        <f t="shared" si="6"/>
        <v>香川県高松市</v>
      </c>
      <c r="O446" s="637">
        <v>10.210000000000001</v>
      </c>
      <c r="P446" s="639">
        <v>10.17</v>
      </c>
      <c r="Q446" s="672">
        <v>10.14</v>
      </c>
      <c r="T446" s="1"/>
      <c r="U446" s="1"/>
      <c r="V446" s="1"/>
      <c r="W446" s="1"/>
      <c r="X446" s="1"/>
    </row>
    <row r="447" spans="5:24">
      <c r="E447" s="2"/>
      <c r="G447" s="7" t="s">
        <v>710</v>
      </c>
      <c r="H447" s="7" t="s">
        <v>1229</v>
      </c>
      <c r="J447" s="11" t="s">
        <v>1058</v>
      </c>
      <c r="K447" s="16">
        <v>0.03</v>
      </c>
      <c r="L447" s="648" t="s">
        <v>811</v>
      </c>
      <c r="M447" s="639" t="s">
        <v>2234</v>
      </c>
      <c r="N447" s="656" t="str">
        <f t="shared" si="6"/>
        <v>福岡県北九州市</v>
      </c>
      <c r="O447" s="637">
        <v>10.210000000000001</v>
      </c>
      <c r="P447" s="639">
        <v>10.17</v>
      </c>
      <c r="Q447" s="672">
        <v>10.14</v>
      </c>
      <c r="T447" s="1"/>
      <c r="U447" s="1"/>
      <c r="V447" s="1"/>
      <c r="W447" s="1"/>
      <c r="X447" s="1"/>
    </row>
    <row r="448" spans="5:24">
      <c r="E448" s="2"/>
      <c r="G448" s="7" t="s">
        <v>710</v>
      </c>
      <c r="H448" s="7" t="s">
        <v>1230</v>
      </c>
      <c r="J448" s="11" t="s">
        <v>1058</v>
      </c>
      <c r="K448" s="16">
        <v>0.03</v>
      </c>
      <c r="L448" s="648" t="s">
        <v>811</v>
      </c>
      <c r="M448" s="639" t="s">
        <v>2239</v>
      </c>
      <c r="N448" s="656" t="str">
        <f t="shared" si="6"/>
        <v>福岡県飯塚市</v>
      </c>
      <c r="O448" s="637">
        <v>10.210000000000001</v>
      </c>
      <c r="P448" s="639">
        <v>10.17</v>
      </c>
      <c r="Q448" s="672">
        <v>10.14</v>
      </c>
      <c r="T448" s="1"/>
      <c r="U448" s="1"/>
      <c r="V448" s="1"/>
      <c r="W448" s="1"/>
      <c r="X448" s="1"/>
    </row>
    <row r="449" spans="5:24">
      <c r="E449" s="2"/>
      <c r="G449" s="7" t="s">
        <v>710</v>
      </c>
      <c r="H449" s="7" t="s">
        <v>1231</v>
      </c>
      <c r="J449" s="11" t="s">
        <v>1058</v>
      </c>
      <c r="K449" s="16">
        <v>0.03</v>
      </c>
      <c r="L449" s="648" t="s">
        <v>811</v>
      </c>
      <c r="M449" s="639" t="s">
        <v>2249</v>
      </c>
      <c r="N449" s="656" t="str">
        <f t="shared" si="6"/>
        <v>福岡県筑紫野市</v>
      </c>
      <c r="O449" s="637">
        <v>10.210000000000001</v>
      </c>
      <c r="P449" s="639">
        <v>10.17</v>
      </c>
      <c r="Q449" s="672">
        <v>10.14</v>
      </c>
      <c r="T449" s="1"/>
      <c r="U449" s="1"/>
      <c r="V449" s="1"/>
      <c r="W449" s="1"/>
      <c r="X449" s="1"/>
    </row>
    <row r="450" spans="5:24">
      <c r="E450" s="2"/>
      <c r="G450" s="7" t="s">
        <v>710</v>
      </c>
      <c r="H450" s="7" t="s">
        <v>1232</v>
      </c>
      <c r="J450" s="11" t="s">
        <v>1058</v>
      </c>
      <c r="K450" s="16">
        <v>0.03</v>
      </c>
      <c r="L450" s="648" t="s">
        <v>811</v>
      </c>
      <c r="M450" s="639" t="s">
        <v>2254</v>
      </c>
      <c r="N450" s="656" t="str">
        <f t="shared" si="6"/>
        <v>福岡県古賀市</v>
      </c>
      <c r="O450" s="637">
        <v>10.210000000000001</v>
      </c>
      <c r="P450" s="639">
        <v>10.17</v>
      </c>
      <c r="Q450" s="672">
        <v>10.14</v>
      </c>
      <c r="T450" s="1"/>
      <c r="U450" s="1"/>
      <c r="V450" s="1"/>
      <c r="W450" s="1"/>
      <c r="X450" s="1"/>
    </row>
    <row r="451" spans="5:24" ht="13.8" thickBot="1">
      <c r="E451" s="2"/>
      <c r="G451" s="7" t="s">
        <v>710</v>
      </c>
      <c r="H451" s="7" t="s">
        <v>1233</v>
      </c>
      <c r="J451" s="12" t="s">
        <v>1058</v>
      </c>
      <c r="K451" s="645">
        <v>0.03</v>
      </c>
      <c r="L451" s="685" t="s">
        <v>816</v>
      </c>
      <c r="M451" s="642" t="s">
        <v>2313</v>
      </c>
      <c r="N451" s="680" t="str">
        <f t="shared" si="6"/>
        <v>長崎県長崎市</v>
      </c>
      <c r="O451" s="641">
        <v>10.210000000000001</v>
      </c>
      <c r="P451" s="642">
        <v>10.17</v>
      </c>
      <c r="Q451" s="674">
        <v>10.14</v>
      </c>
      <c r="T451" s="1"/>
      <c r="U451" s="1"/>
      <c r="V451" s="1"/>
      <c r="W451" s="1"/>
      <c r="X451" s="1"/>
    </row>
    <row r="452" spans="5:24" ht="13.8" thickBot="1">
      <c r="E452" s="2"/>
      <c r="G452" s="7" t="s">
        <v>710</v>
      </c>
      <c r="H452" s="7" t="s">
        <v>1234</v>
      </c>
      <c r="J452" s="14" t="s">
        <v>1223</v>
      </c>
      <c r="K452" s="666">
        <v>0</v>
      </c>
      <c r="L452" s="646"/>
      <c r="M452" s="15"/>
      <c r="N452" s="655"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3.8"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2567</v>
      </c>
      <c r="AF1" s="170"/>
      <c r="AG1" s="2" t="s">
        <v>2568</v>
      </c>
      <c r="AM1" s="2" t="s">
        <v>2569</v>
      </c>
      <c r="AO1" s="2" t="s">
        <v>2570</v>
      </c>
      <c r="AQ1" s="171" t="s">
        <v>2571</v>
      </c>
      <c r="BA1" s="172"/>
      <c r="BB1" s="2" t="s">
        <v>2572</v>
      </c>
      <c r="BE1" s="2" t="s">
        <v>2573</v>
      </c>
    </row>
    <row r="2" spans="1:57">
      <c r="A2" s="1452" t="s">
        <v>2574</v>
      </c>
      <c r="B2" s="1455" t="s">
        <v>665</v>
      </c>
      <c r="C2" s="1458" t="s">
        <v>2575</v>
      </c>
      <c r="D2" s="1459"/>
      <c r="E2" s="1459"/>
      <c r="F2" s="1424"/>
      <c r="G2" s="1434" t="s">
        <v>2576</v>
      </c>
      <c r="H2" s="1427"/>
      <c r="I2" s="1460"/>
      <c r="J2" s="1434" t="s">
        <v>2577</v>
      </c>
      <c r="K2" s="1460"/>
      <c r="L2" s="1462" t="s">
        <v>2578</v>
      </c>
      <c r="M2" s="1463"/>
      <c r="N2" s="1463"/>
      <c r="O2" s="1463"/>
      <c r="P2" s="1463"/>
      <c r="Q2" s="1463"/>
      <c r="R2" s="1463"/>
      <c r="S2" s="1463"/>
      <c r="T2" s="1463"/>
      <c r="U2" s="1463"/>
      <c r="V2" s="1463"/>
      <c r="W2" s="1463"/>
      <c r="X2" s="1463"/>
      <c r="Y2" s="1463"/>
      <c r="Z2" s="1463"/>
      <c r="AA2" s="1463"/>
      <c r="AB2" s="1463"/>
      <c r="AC2" s="1463"/>
      <c r="AD2" s="1464"/>
      <c r="AE2" s="1421" t="s">
        <v>2579</v>
      </c>
      <c r="AF2" s="170"/>
      <c r="AG2" s="1437" t="s">
        <v>2580</v>
      </c>
      <c r="AH2" s="1449" t="s">
        <v>53</v>
      </c>
      <c r="AI2" s="1440" t="s">
        <v>2581</v>
      </c>
      <c r="AJ2" s="1441"/>
      <c r="AK2" s="1442"/>
      <c r="AM2" s="173" t="s">
        <v>2582</v>
      </c>
      <c r="AO2" s="9" t="s">
        <v>471</v>
      </c>
      <c r="AQ2" s="1434" t="s">
        <v>2575</v>
      </c>
      <c r="AR2" s="1427" t="s">
        <v>2576</v>
      </c>
      <c r="AS2" s="1427" t="s">
        <v>2577</v>
      </c>
      <c r="AT2" s="1427" t="s">
        <v>2583</v>
      </c>
      <c r="AU2" s="1427" t="s">
        <v>2584</v>
      </c>
      <c r="AV2" s="1427"/>
      <c r="AW2" s="1427"/>
      <c r="AX2" s="1427"/>
      <c r="AY2" s="1427"/>
      <c r="AZ2" s="1424"/>
      <c r="BB2" s="1430" t="s">
        <v>2580</v>
      </c>
      <c r="BC2" s="1424" t="s">
        <v>2585</v>
      </c>
      <c r="BE2" s="1421" t="s">
        <v>2586</v>
      </c>
    </row>
    <row r="3" spans="1:57" ht="12.6" thickBot="1">
      <c r="A3" s="1453"/>
      <c r="B3" s="1456"/>
      <c r="C3" s="1435" t="s">
        <v>2587</v>
      </c>
      <c r="D3" s="1428"/>
      <c r="E3" s="1428"/>
      <c r="F3" s="1461"/>
      <c r="G3" s="1435" t="s">
        <v>2588</v>
      </c>
      <c r="H3" s="1428"/>
      <c r="I3" s="1461"/>
      <c r="J3" s="1435"/>
      <c r="K3" s="1461"/>
      <c r="L3" s="1465" t="s">
        <v>2589</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478</v>
      </c>
      <c r="AQ3" s="1435"/>
      <c r="AR3" s="1428"/>
      <c r="AS3" s="1428"/>
      <c r="AT3" s="1428"/>
      <c r="AU3" s="1428"/>
      <c r="AV3" s="1428"/>
      <c r="AW3" s="1428"/>
      <c r="AX3" s="1428"/>
      <c r="AY3" s="1428"/>
      <c r="AZ3" s="1425"/>
      <c r="BB3" s="1431"/>
      <c r="BC3" s="1425"/>
      <c r="BE3" s="1422"/>
    </row>
    <row r="4" spans="1:57" ht="24.6" thickBot="1">
      <c r="A4" s="1454"/>
      <c r="B4" s="1457"/>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39"/>
      <c r="AH4" s="1451"/>
      <c r="AI4" s="1446"/>
      <c r="AJ4" s="1447"/>
      <c r="AK4" s="1448"/>
      <c r="AO4" s="7" t="s">
        <v>479</v>
      </c>
      <c r="AQ4" s="1436"/>
      <c r="AR4" s="1429"/>
      <c r="AS4" s="1429"/>
      <c r="AT4" s="1429"/>
      <c r="AU4" s="1429"/>
      <c r="AV4" s="1429"/>
      <c r="AW4" s="1429"/>
      <c r="AX4" s="1429"/>
      <c r="AY4" s="1429"/>
      <c r="AZ4" s="175" t="s">
        <v>2599</v>
      </c>
      <c r="BB4" s="1432"/>
      <c r="BC4" s="1426"/>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6"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6"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ht="24">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6"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6"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ht="24">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6"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2" t="s">
        <v>2624</v>
      </c>
      <c r="AH50" s="712"/>
    </row>
    <row r="51" spans="33:34">
      <c r="AG51" s="1433" t="s">
        <v>2625</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2025-02-21T06:03:06Z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