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5 HP掲載データ\作業\打ち返し用\"/>
    </mc:Choice>
  </mc:AlternateContent>
  <xr:revisionPtr revIDLastSave="0" documentId="13_ncr:1_{6929481E-E17F-4859-8242-1BA4617AF794}" xr6:coauthVersionLast="36" xr6:coauthVersionMax="36" xr10:uidLastSave="{00000000-0000-0000-0000-000000000000}"/>
  <workbookProtection workbookAlgorithmName="SHA-512" workbookHashValue="w0D5RRbzy1VBWgS4TV2v+8SmV1T/MCFrCASP6NXz2PkETK81TyRIizt5fZ1ykMAS2W0Xbj8/Sh5BWir/bky5ow==" workbookSaltValue="cRBkIEo/p5asCt/JFGw6iw==" workbookSpinCount="100000" lockStructure="1"/>
  <bookViews>
    <workbookView xWindow="0" yWindow="0" windowWidth="15360" windowHeight="7635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JC31" i="4" s="1"/>
  <c r="DI7" i="5"/>
  <c r="MI78" i="4" s="1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MA53" i="4" s="1"/>
  <c r="BY7" i="5"/>
  <c r="LH53" i="4" s="1"/>
  <c r="BX7" i="5"/>
  <c r="BW7" i="5"/>
  <c r="BV7" i="5"/>
  <c r="BU7" i="5"/>
  <c r="BT7" i="5"/>
  <c r="BS7" i="5"/>
  <c r="BR7" i="5"/>
  <c r="BQ7" i="5"/>
  <c r="BO7" i="5"/>
  <c r="BN7" i="5"/>
  <c r="GQ53" i="4" s="1"/>
  <c r="BM7" i="5"/>
  <c r="FX53" i="4" s="1"/>
  <c r="BL7" i="5"/>
  <c r="BK7" i="5"/>
  <c r="BJ7" i="5"/>
  <c r="BI7" i="5"/>
  <c r="BH7" i="5"/>
  <c r="BG7" i="5"/>
  <c r="BF7" i="5"/>
  <c r="BD7" i="5"/>
  <c r="BC7" i="5"/>
  <c r="BB7" i="5"/>
  <c r="BG53" i="4" s="1"/>
  <c r="BA7" i="5"/>
  <c r="AN53" i="4" s="1"/>
  <c r="AZ7" i="5"/>
  <c r="U53" i="4" s="1"/>
  <c r="AY7" i="5"/>
  <c r="CS52" i="4" s="1"/>
  <c r="AX7" i="5"/>
  <c r="AW7" i="5"/>
  <c r="AV7" i="5"/>
  <c r="AU7" i="5"/>
  <c r="AS7" i="5"/>
  <c r="AR7" i="5"/>
  <c r="AQ7" i="5"/>
  <c r="AP7" i="5"/>
  <c r="AO7" i="5"/>
  <c r="AN7" i="5"/>
  <c r="HJ31" i="4" s="1"/>
  <c r="AM7" i="5"/>
  <c r="GQ31" i="4" s="1"/>
  <c r="AL7" i="5"/>
  <c r="FX31" i="4" s="1"/>
  <c r="AK7" i="5"/>
  <c r="AJ7" i="5"/>
  <c r="AH7" i="5"/>
  <c r="AG7" i="5"/>
  <c r="AF7" i="5"/>
  <c r="AE7" i="5"/>
  <c r="AD7" i="5"/>
  <c r="AC7" i="5"/>
  <c r="AB7" i="5"/>
  <c r="AA7" i="5"/>
  <c r="Z7" i="5"/>
  <c r="Y7" i="5"/>
  <c r="U31" i="4" s="1"/>
  <c r="X7" i="5"/>
  <c r="W7" i="5"/>
  <c r="V7" i="5"/>
  <c r="U7" i="5"/>
  <c r="T7" i="5"/>
  <c r="S7" i="5"/>
  <c r="R7" i="5"/>
  <c r="Q7" i="5"/>
  <c r="P7" i="5"/>
  <c r="O7" i="5"/>
  <c r="B10" i="4" s="1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KO53" i="4"/>
  <c r="JV53" i="4"/>
  <c r="JC53" i="4"/>
  <c r="HJ53" i="4"/>
  <c r="FE53" i="4"/>
  <c r="EL53" i="4"/>
  <c r="CS53" i="4"/>
  <c r="BZ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FE31" i="4"/>
  <c r="EL31" i="4"/>
  <c r="CS31" i="4"/>
  <c r="BZ31" i="4"/>
  <c r="BG31" i="4"/>
  <c r="AN31" i="4"/>
  <c r="LJ10" i="4"/>
  <c r="JQ10" i="4"/>
  <c r="HX10" i="4"/>
  <c r="DU10" i="4"/>
  <c r="CF10" i="4"/>
  <c r="LJ8" i="4"/>
  <c r="JQ8" i="4"/>
  <c r="HX8" i="4"/>
  <c r="FJ8" i="4"/>
  <c r="DU8" i="4"/>
  <c r="CF8" i="4"/>
  <c r="AQ8" i="4"/>
  <c r="B8" i="4"/>
  <c r="MI76" i="4" l="1"/>
  <c r="HJ51" i="4"/>
  <c r="MA30" i="4"/>
  <c r="CS30" i="4"/>
  <c r="IT76" i="4"/>
  <c r="CS51" i="4"/>
  <c r="HJ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BG30" i="4"/>
  <c r="LE76" i="4"/>
  <c r="AV76" i="4"/>
  <c r="KO51" i="4"/>
  <c r="FX51" i="4"/>
  <c r="KO30" i="4"/>
  <c r="FX30" i="4"/>
  <c r="JV30" i="4"/>
  <c r="HA76" i="4"/>
  <c r="AN51" i="4"/>
  <c r="FE30" i="4"/>
  <c r="JV51" i="4"/>
  <c r="AN30" i="4"/>
  <c r="AG76" i="4"/>
  <c r="KP76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<sst xmlns="http://schemas.openxmlformats.org/spreadsheetml/2006/main" count="278" uniqueCount="137">
  <si>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</si>
  <si>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</si>
  <si>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</si>
  <si>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</si>
  <si>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</si>
  <si>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</si>
  <si>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</si>
  <si>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</si>
  <si>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</si>
  <si>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</si>
  <si>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</si>
  <si>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</si>
  <si>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</si>
  <si>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</si>
  <si>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</si>
  <si>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</si>
  <si>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</si>
  <si>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</si>
  <si>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</si>
  <si>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</si>
  <si>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</si>
  <si>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</si>
  <si>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</si>
  <si>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</si>
  <si>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</si>
  <si>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</si>
  <si>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</si>
  <si>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</si>
  <si>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</si>
  <si>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</si>
  <si>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</si>
  <si>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</si>
  <si>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</si>
  <si>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</si>
  <si>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</si>
  <si>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</si>
  <si>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</si>
  <si>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</si>
  <si>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</si>
  <si>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</si>
  <si>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</si>
  <si>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</si>
  <si>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</si>
  <si>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</si>
  <si>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</si>
  <si>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</si>
  <si>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</si>
  <si>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</si>
  <si>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</si>
  <si>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</si>
  <si>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</si>
  <si>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</si>
  <si>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</si>
  <si>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</si>
  <si>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</si>
  <si>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</si>
  <si>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</si>
  <si>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</si>
  <si>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</si>
  <si>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</si>
  <si>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</si>
  <si>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</si>
  <si>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</si>
  <si>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</si>
  <si>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</si>
  <si>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</si>
  <si>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</si>
  <si>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</si>
  <si>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</si>
  <si>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</si>
  <si>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</si>
  <si>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</si>
  <si>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</si>
  <si>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</si>
  <si>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</si>
  <si>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</si>
  <si>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</si>
  <si>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</si>
  <si>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</si>
  <si>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</si>
  <si>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</si>
  <si>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</si>
  <si>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</si>
  <si>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</si>
  <si>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</si>
  <si>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</si>
  <si>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</si>
  <si>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</si>
  <si>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</si>
  <si>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</si>
  <si>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</si>
  <si>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</si>
  <si>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</si>
  <si>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</si>
  <si>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</si>
  <si>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</si>
  <si>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</si>
  <si>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</si>
  <si>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</si>
  <si>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</si>
  <si>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</si>
  <si>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</si>
  <si>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</si>
  <si>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</si>
  <si>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</si>
  <si>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</si>
  <si>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</si>
  <si>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</si>
  <si>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</si>
  <si>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</si>
  <si>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</si>
  <si>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</si>
  <si>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</si>
  <si>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</si>
  <si>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</si>
  <si>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</si>
  <si>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</si>
  <si>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</si>
  <si>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</si>
  <si>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</si>
  <si>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</si>
  <si>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</si>
  <si>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</si>
  <si>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</si>
  <si>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</si>
  <si>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</si>
  <si>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</si>
  <si>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</si>
  <si>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</si>
  <si>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</si>
  <si>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</si>
  <si>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</si>
  <si>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</si>
  <si>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時間貸し駐車場を廃止後、1～2階フロアを隣接する商業施設に貸し出しており、定期駐車の契約者も増加したため、営業に関する収益性を表す指標である売上高ＧＯＰ比率は類似施設平均値を上回っている。</t>
    <phoneticPr fontId="5"/>
  </si>
  <si>
    <t xml:space="preserve">①収益的収支比率
平成25年に時間貸し駐車場を廃止し、既発債の償還が終了（平成26年度）以降は収益が大きく改善している。
④売上高GOP比率
⑤EBITDA
売上高ＧＯＰは、類似施設平均値を上回っており、利益率は高い。
ＥＢＩＴＤＡは、平年並みとなったが、類似施設の平均値を下回っている。
</t>
    <rPh sb="138" eb="139">
      <t>シタ</t>
    </rPh>
    <phoneticPr fontId="5"/>
  </si>
  <si>
    <t xml:space="preserve">⑧設備投資見込額
現在大きな修繕等の設備投資は見込んでいないが、施設の老朽化も見られることから、今後全体的に施設等の更新を検討していく。
⑩企業債残高対料金収入比率
平成26年度に既発債の償還が終了している。
</t>
    <phoneticPr fontId="5"/>
  </si>
  <si>
    <t xml:space="preserve">⑪稼働率
時間貸し駐車場廃止後、定期契約者は増加傾向にあったが、近年やや減少傾向にあり、類似施設平均値を下回っている。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</si>
</sst>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301.2</c:v>
                </c:pt>
                <c:pt idx="2">
                  <c:v>268.7</c:v>
                </c:pt>
                <c:pt idx="3">
                  <c:v>277.3</c:v>
                </c:pt>
                <c:pt idx="4">
                  <c:v>272.10000000000002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0-4FE6-8F38-757D705D9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79808"/>
        <c:axId val="6188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245.6</c:v>
                </c:pt>
                <c:pt idx="1">
                  <c:v>754.2</c:v>
                </c:pt>
                <c:pt idx="2">
                  <c:v>130.19999999999999</c:v>
                </c:pt>
                <c:pt idx="3">
                  <c:v>136.5</c:v>
                </c:pt>
                <c:pt idx="4">
                  <c:v>183.5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40-4FE6-8F38-757D705D9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79808"/>
        <c:axId val="61881728"/>
      </c:lineChart>
      <c:catAx>
        <c:axId val="61879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881728"/>
        <c:crosses val="autoZero"/>
        <c:auto val="1"/>
        <c:lblAlgn val="ctr"/>
        <c:lblOffset val="100"/>
        <c:noMultiLvlLbl val="1"/>
      </c:catAx>
      <c:valAx>
        <c:axId val="6188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61879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3-4752-B039-7BF0B9E04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20416"/>
        <c:axId val="7592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165.9</c:v>
                </c:pt>
                <c:pt idx="1">
                  <c:v>54.4</c:v>
                </c:pt>
                <c:pt idx="2">
                  <c:v>108.5</c:v>
                </c:pt>
                <c:pt idx="3">
                  <c:v>136.19999999999999</c:v>
                </c:pt>
                <c:pt idx="4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03-4752-B039-7BF0B9E04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820416"/>
        <c:axId val="75924992"/>
      </c:lineChart>
      <c:catAx>
        <c:axId val="75820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5924992"/>
        <c:crosses val="autoZero"/>
        <c:auto val="1"/>
        <c:lblAlgn val="ctr"/>
        <c:lblOffset val="100"/>
        <c:noMultiLvlLbl val="1"/>
      </c:catAx>
      <c:valAx>
        <c:axId val="7592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5820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648-437B-B389-D7F2A2CC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51680"/>
        <c:axId val="9680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8-437B-B389-D7F2A2CC0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51680"/>
        <c:axId val="96804864"/>
      </c:lineChart>
      <c:catAx>
        <c:axId val="96551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804864"/>
        <c:crosses val="autoZero"/>
        <c:auto val="1"/>
        <c:lblAlgn val="ctr"/>
        <c:lblOffset val="100"/>
        <c:noMultiLvlLbl val="1"/>
      </c:catAx>
      <c:valAx>
        <c:axId val="9680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5516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445-4D89-AFF8-2C07B5E9E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49536"/>
        <c:axId val="106781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45-4D89-AFF8-2C07B5E9E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49536"/>
        <c:axId val="106781312"/>
      </c:lineChart>
      <c:catAx>
        <c:axId val="99249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6781312"/>
        <c:crosses val="autoZero"/>
        <c:auto val="1"/>
        <c:lblAlgn val="ctr"/>
        <c:lblOffset val="100"/>
        <c:noMultiLvlLbl val="1"/>
      </c:catAx>
      <c:valAx>
        <c:axId val="106781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249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1-48C8-93AC-442991CE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78720"/>
        <c:axId val="149280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2</c:v>
                </c:pt>
                <c:pt idx="2">
                  <c:v>8.6</c:v>
                </c:pt>
                <c:pt idx="3">
                  <c:v>4.3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21-48C8-93AC-442991CE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278720"/>
        <c:axId val="149280640"/>
      </c:lineChart>
      <c:catAx>
        <c:axId val="149278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9280640"/>
        <c:crosses val="autoZero"/>
        <c:auto val="1"/>
        <c:lblAlgn val="ctr"/>
        <c:lblOffset val="100"/>
        <c:noMultiLvlLbl val="1"/>
      </c:catAx>
      <c:valAx>
        <c:axId val="149280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9278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1FC-B6BD-90463BAB4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33728"/>
        <c:axId val="14943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36</c:v>
                </c:pt>
                <c:pt idx="1">
                  <c:v>15</c:v>
                </c:pt>
                <c:pt idx="2">
                  <c:v>87</c:v>
                </c:pt>
                <c:pt idx="3">
                  <c:v>7646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94-41FC-B6BD-90463BAB4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33728"/>
        <c:axId val="149435904"/>
      </c:lineChart>
      <c:catAx>
        <c:axId val="149433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9435904"/>
        <c:crosses val="autoZero"/>
        <c:auto val="1"/>
        <c:lblAlgn val="ctr"/>
        <c:lblOffset val="100"/>
        <c:noMultiLvlLbl val="1"/>
      </c:catAx>
      <c:valAx>
        <c:axId val="149435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9433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40.1</c:v>
                </c:pt>
                <c:pt idx="1">
                  <c:v>41.9</c:v>
                </c:pt>
                <c:pt idx="2">
                  <c:v>38</c:v>
                </c:pt>
                <c:pt idx="3">
                  <c:v>39.299999999999997</c:v>
                </c:pt>
                <c:pt idx="4">
                  <c:v>37.6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9-44F6-B394-4E3780A18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66112"/>
        <c:axId val="1494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295.5</c:v>
                </c:pt>
                <c:pt idx="2">
                  <c:v>105.7</c:v>
                </c:pt>
                <c:pt idx="3">
                  <c:v>104.3</c:v>
                </c:pt>
                <c:pt idx="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9-44F6-B394-4E3780A18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6112"/>
        <c:axId val="149472384"/>
      </c:lineChart>
      <c:catAx>
        <c:axId val="149466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49472384"/>
        <c:crosses val="autoZero"/>
        <c:auto val="1"/>
        <c:lblAlgn val="ctr"/>
        <c:lblOffset val="100"/>
        <c:noMultiLvlLbl val="1"/>
      </c:catAx>
      <c:valAx>
        <c:axId val="1494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946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60.5</c:v>
                </c:pt>
                <c:pt idx="1">
                  <c:v>66.8</c:v>
                </c:pt>
                <c:pt idx="2">
                  <c:v>62.8</c:v>
                </c:pt>
                <c:pt idx="3">
                  <c:v>63.9</c:v>
                </c:pt>
                <c:pt idx="4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9-4EE7-9F1B-FDAE7DF9E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80256"/>
        <c:axId val="15129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33.6</c:v>
                </c:pt>
                <c:pt idx="2">
                  <c:v>7.1</c:v>
                </c:pt>
                <c:pt idx="3">
                  <c:v>5.6</c:v>
                </c:pt>
                <c:pt idx="4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9-4EE7-9F1B-FDAE7DF9E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80256"/>
        <c:axId val="151298816"/>
      </c:lineChart>
      <c:catAx>
        <c:axId val="151280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1298816"/>
        <c:crosses val="autoZero"/>
        <c:auto val="1"/>
        <c:lblAlgn val="ctr"/>
        <c:lblOffset val="100"/>
        <c:noMultiLvlLbl val="1"/>
      </c:catAx>
      <c:valAx>
        <c:axId val="15129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5128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14016</c:v>
                </c:pt>
                <c:pt idx="1">
                  <c:v>16219</c:v>
                </c:pt>
                <c:pt idx="2">
                  <c:v>14129</c:v>
                </c:pt>
                <c:pt idx="3">
                  <c:v>14905</c:v>
                </c:pt>
                <c:pt idx="4">
                  <c:v>14335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CE-419F-8A7A-13C9DFFF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29024"/>
        <c:axId val="15133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24379</c:v>
                </c:pt>
                <c:pt idx="1">
                  <c:v>7940</c:v>
                </c:pt>
                <c:pt idx="2">
                  <c:v>4211</c:v>
                </c:pt>
                <c:pt idx="3">
                  <c:v>10653</c:v>
                </c:pt>
                <c:pt idx="4">
                  <c:v>17717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CE-419F-8A7A-13C9DFFF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29024"/>
        <c:axId val="151335296"/>
      </c:lineChart>
      <c:catAx>
        <c:axId val="151329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51335296"/>
        <c:crosses val="autoZero"/>
        <c:auto val="1"/>
        <c:lblAlgn val="ctr"/>
        <c:lblOffset val="100"/>
        <c:noMultiLvlLbl val="1"/>
      </c:catAx>
      <c:valAx>
        <c:axId val="15133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51329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【10,556】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LT54" zoomScaleNormal="100" zoomScaleSheetLayoutView="70" workbookViewId="0">
      <selection activeCell="NW70" sqref="NW7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愛媛県八幡浜市　北浜立体駐車場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商業施設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無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11994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27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534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H30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R01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R02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R03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R04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H30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R01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R02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R03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R04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H30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R01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R02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R03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R04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252.8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301.2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268.7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277.3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272.10000000000002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40.1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41.9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38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39.299999999999997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37.6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245.6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754.2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130.19999999999999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136.5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183.5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3.5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2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8.6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4.3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4.2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135.30000000000001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295.5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105.7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104.3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114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135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136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H30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R01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R02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R03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R04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H30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R01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R02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R03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R04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H30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R01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R02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R03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R04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60.5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66.8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62.8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63.9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63.2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14016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16219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14129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14905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14335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36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15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87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7646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53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30.7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33.6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7.1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5.6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18.100000000000001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24379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7940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4211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10653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17717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63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H30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R01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R02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R03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R04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H30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R01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R02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R03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R04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H30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R01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R02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R03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R04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165.9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54.4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108.5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136.19999999999999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104.8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【676.8】</v>
      </c>
      <c r="C88" s="34" t="str">
        <f>データ!AT6</f>
        <v>【3.6】</v>
      </c>
      <c r="D88" s="34" t="str">
        <f>データ!BE6</f>
        <v>【33】</v>
      </c>
      <c r="E88" s="34" t="str">
        <f>データ!DU6</f>
        <v>【201.6】</v>
      </c>
      <c r="F88" s="34" t="str">
        <f>データ!BP6</f>
        <v>【12.8】</v>
      </c>
      <c r="G88" s="34" t="str">
        <f>データ!CA6</f>
        <v>【10,556】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【72.2】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pkpHRBmX3VAAgrIg7cUWpwlvyh656itapfWAKas1FU/weCGKy+BQliAgv0OInkrm+GQ1z9UYRr7r0gqXl5wCA==" saltValue="miU7w+GdEwr6UTfBKJeK2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104</v>
      </c>
      <c r="AW5" s="47" t="s">
        <v>105</v>
      </c>
      <c r="AX5" s="47" t="s">
        <v>92</v>
      </c>
      <c r="AY5" s="47" t="s">
        <v>106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90</v>
      </c>
      <c r="BH5" s="47" t="s">
        <v>91</v>
      </c>
      <c r="BI5" s="47" t="s">
        <v>107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108</v>
      </c>
      <c r="BS5" s="47" t="s">
        <v>91</v>
      </c>
      <c r="BT5" s="47" t="s">
        <v>92</v>
      </c>
      <c r="BU5" s="47" t="s">
        <v>106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91</v>
      </c>
      <c r="CE5" s="47" t="s">
        <v>92</v>
      </c>
      <c r="CF5" s="47" t="s">
        <v>109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100</v>
      </c>
      <c r="CP5" s="47" t="s">
        <v>101</v>
      </c>
      <c r="CQ5" s="47" t="s">
        <v>91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101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104</v>
      </c>
      <c r="DM5" s="47" t="s">
        <v>91</v>
      </c>
      <c r="DN5" s="47" t="s">
        <v>102</v>
      </c>
      <c r="DO5" s="47" t="s">
        <v>109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110</v>
      </c>
      <c r="B6" s="48">
        <f>B8</f>
        <v>2022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愛媛県八幡浜市</v>
      </c>
      <c r="I6" s="48" t="str">
        <f t="shared" si="1"/>
        <v>北浜立体駐車場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27</v>
      </c>
      <c r="S6" s="50" t="str">
        <f t="shared" si="1"/>
        <v>商業施設</v>
      </c>
      <c r="T6" s="50" t="str">
        <f t="shared" si="1"/>
        <v>無</v>
      </c>
      <c r="U6" s="51">
        <f t="shared" si="1"/>
        <v>11994</v>
      </c>
      <c r="V6" s="51">
        <f t="shared" si="1"/>
        <v>534</v>
      </c>
      <c r="W6" s="51">
        <f t="shared" si="1"/>
        <v>0</v>
      </c>
      <c r="X6" s="50" t="str">
        <f t="shared" si="1"/>
        <v>代行制</v>
      </c>
      <c r="Y6" s="52">
        <f>IF(Y8="-",NA(),Y8)</f>
        <v>252.8</v>
      </c>
      <c r="Z6" s="52">
        <f t="shared" ref="Z6:AH6" si="2">IF(Z8="-",NA(),Z8)</f>
        <v>301.2</v>
      </c>
      <c r="AA6" s="52">
        <f t="shared" si="2"/>
        <v>268.7</v>
      </c>
      <c r="AB6" s="52">
        <f t="shared" si="2"/>
        <v>277.3</v>
      </c>
      <c r="AC6" s="52">
        <f t="shared" si="2"/>
        <v>272.10000000000002</v>
      </c>
      <c r="AD6" s="52">
        <f t="shared" si="2"/>
        <v>245.6</v>
      </c>
      <c r="AE6" s="52">
        <f t="shared" si="2"/>
        <v>754.2</v>
      </c>
      <c r="AF6" s="52">
        <f t="shared" si="2"/>
        <v>130.19999999999999</v>
      </c>
      <c r="AG6" s="52">
        <f t="shared" si="2"/>
        <v>136.5</v>
      </c>
      <c r="AH6" s="52">
        <f t="shared" si="2"/>
        <v>183.5</v>
      </c>
      <c r="AI6" s="49" t="str">
        <f>IF(AI8="-","",IF(AI8="-","【-】","【"&amp;SUBSTITUTE(TEXT(AI8,"#,##0.0"),"-","△")&amp;"】"))</f>
        <v>【676.8】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3.5</v>
      </c>
      <c r="AP6" s="52">
        <f t="shared" si="3"/>
        <v>2</v>
      </c>
      <c r="AQ6" s="52">
        <f t="shared" si="3"/>
        <v>8.6</v>
      </c>
      <c r="AR6" s="52">
        <f t="shared" si="3"/>
        <v>4.3</v>
      </c>
      <c r="AS6" s="52">
        <f t="shared" si="3"/>
        <v>4.2</v>
      </c>
      <c r="AT6" s="49" t="str">
        <f>IF(AT8="-","",IF(AT8="-","【-】","【"&amp;SUBSTITUTE(TEXT(AT8,"#,##0.0"),"-","△")&amp;"】"))</f>
        <v>【3.6】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36</v>
      </c>
      <c r="BA6" s="53">
        <f t="shared" si="4"/>
        <v>15</v>
      </c>
      <c r="BB6" s="53">
        <f t="shared" si="4"/>
        <v>87</v>
      </c>
      <c r="BC6" s="53">
        <f t="shared" si="4"/>
        <v>7646</v>
      </c>
      <c r="BD6" s="53">
        <f t="shared" si="4"/>
        <v>53</v>
      </c>
      <c r="BE6" s="51" t="str">
        <f>IF(BE8="-","",IF(BE8="-","【-】","【"&amp;SUBSTITUTE(TEXT(BE8,"#,##0"),"-","△")&amp;"】"))</f>
        <v>【33】</v>
      </c>
      <c r="BF6" s="52">
        <f>IF(BF8="-",NA(),BF8)</f>
        <v>60.5</v>
      </c>
      <c r="BG6" s="52">
        <f t="shared" ref="BG6:BO6" si="5">IF(BG8="-",NA(),BG8)</f>
        <v>66.8</v>
      </c>
      <c r="BH6" s="52">
        <f t="shared" si="5"/>
        <v>62.8</v>
      </c>
      <c r="BI6" s="52">
        <f t="shared" si="5"/>
        <v>63.9</v>
      </c>
      <c r="BJ6" s="52">
        <f t="shared" si="5"/>
        <v>63.2</v>
      </c>
      <c r="BK6" s="52">
        <f t="shared" si="5"/>
        <v>30.7</v>
      </c>
      <c r="BL6" s="52">
        <f t="shared" si="5"/>
        <v>33.6</v>
      </c>
      <c r="BM6" s="52">
        <f t="shared" si="5"/>
        <v>7.1</v>
      </c>
      <c r="BN6" s="52">
        <f t="shared" si="5"/>
        <v>5.6</v>
      </c>
      <c r="BO6" s="52">
        <f t="shared" si="5"/>
        <v>18.100000000000001</v>
      </c>
      <c r="BP6" s="49" t="str">
        <f>IF(BP8="-","",IF(BP8="-","【-】","【"&amp;SUBSTITUTE(TEXT(BP8,"#,##0.0"),"-","△")&amp;"】"))</f>
        <v>【12.8】</v>
      </c>
      <c r="BQ6" s="53">
        <f>IF(BQ8="-",NA(),BQ8)</f>
        <v>14016</v>
      </c>
      <c r="BR6" s="53">
        <f t="shared" ref="BR6:BZ6" si="6">IF(BR8="-",NA(),BR8)</f>
        <v>16219</v>
      </c>
      <c r="BS6" s="53">
        <f t="shared" si="6"/>
        <v>14129</v>
      </c>
      <c r="BT6" s="53">
        <f t="shared" si="6"/>
        <v>14905</v>
      </c>
      <c r="BU6" s="53">
        <f t="shared" si="6"/>
        <v>14335</v>
      </c>
      <c r="BV6" s="53">
        <f t="shared" si="6"/>
        <v>24379</v>
      </c>
      <c r="BW6" s="53">
        <f t="shared" si="6"/>
        <v>7940</v>
      </c>
      <c r="BX6" s="53">
        <f t="shared" si="6"/>
        <v>4211</v>
      </c>
      <c r="BY6" s="53">
        <f t="shared" si="6"/>
        <v>10653</v>
      </c>
      <c r="BZ6" s="53">
        <f t="shared" si="6"/>
        <v>17717</v>
      </c>
      <c r="CA6" s="51" t="str">
        <f>IF(CA8="-","",IF(CA8="-","【-】","【"&amp;SUBSTITUTE(TEXT(CA8,"#,##0"),"-","△")&amp;"】"))</f>
        <v>【10,556】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111</v>
      </c>
      <c r="CM6" s="51">
        <f t="shared" ref="CM6:CN6" si="7">CM8</f>
        <v>63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165.9</v>
      </c>
      <c r="DF6" s="52">
        <f t="shared" si="8"/>
        <v>54.4</v>
      </c>
      <c r="DG6" s="52">
        <f t="shared" si="8"/>
        <v>108.5</v>
      </c>
      <c r="DH6" s="52">
        <f t="shared" si="8"/>
        <v>136.19999999999999</v>
      </c>
      <c r="DI6" s="52">
        <f t="shared" si="8"/>
        <v>104.8</v>
      </c>
      <c r="DJ6" s="49" t="str">
        <f>IF(DJ8="-","",IF(DJ8="-","【-】","【"&amp;SUBSTITUTE(TEXT(DJ8,"#,##0.0"),"-","△")&amp;"】"))</f>
        <v>【72.2】</v>
      </c>
      <c r="DK6" s="52">
        <f>IF(DK8="-",NA(),DK8)</f>
        <v>40.1</v>
      </c>
      <c r="DL6" s="52">
        <f t="shared" ref="DL6:DT6" si="9">IF(DL8="-",NA(),DL8)</f>
        <v>41.9</v>
      </c>
      <c r="DM6" s="52">
        <f t="shared" si="9"/>
        <v>38</v>
      </c>
      <c r="DN6" s="52">
        <f t="shared" si="9"/>
        <v>39.299999999999997</v>
      </c>
      <c r="DO6" s="52">
        <f t="shared" si="9"/>
        <v>37.6</v>
      </c>
      <c r="DP6" s="52">
        <f t="shared" si="9"/>
        <v>135.30000000000001</v>
      </c>
      <c r="DQ6" s="52">
        <f t="shared" si="9"/>
        <v>295.5</v>
      </c>
      <c r="DR6" s="52">
        <f t="shared" si="9"/>
        <v>105.7</v>
      </c>
      <c r="DS6" s="52">
        <f t="shared" si="9"/>
        <v>104.3</v>
      </c>
      <c r="DT6" s="52">
        <f t="shared" si="9"/>
        <v>114</v>
      </c>
      <c r="DU6" s="49" t="str">
        <f>IF(DU8="-","",IF(DU8="-","【-】","【"&amp;SUBSTITUTE(TEXT(DU8,"#,##0.0"),"-","△")&amp;"】"))</f>
        <v>【201.6】</v>
      </c>
    </row>
    <row r="7" spans="1:125" s="54" customFormat="1" x14ac:dyDescent="0.15">
      <c r="A7" s="37" t="s">
        <v>113</v>
      </c>
      <c r="B7" s="48">
        <f t="shared" ref="B7:X7" si="10">B8</f>
        <v>2022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八幡浜市</v>
      </c>
      <c r="I7" s="48" t="str">
        <f t="shared" si="10"/>
        <v>北浜立体駐車場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立体式</v>
      </c>
      <c r="R7" s="51">
        <f t="shared" si="10"/>
        <v>27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11994</v>
      </c>
      <c r="V7" s="51">
        <f t="shared" si="10"/>
        <v>534</v>
      </c>
      <c r="W7" s="51">
        <f t="shared" si="10"/>
        <v>0</v>
      </c>
      <c r="X7" s="50" t="str">
        <f t="shared" si="10"/>
        <v>代行制</v>
      </c>
      <c r="Y7" s="52">
        <f>Y8</f>
        <v>252.8</v>
      </c>
      <c r="Z7" s="52">
        <f t="shared" ref="Z7:AH7" si="11">Z8</f>
        <v>301.2</v>
      </c>
      <c r="AA7" s="52">
        <f t="shared" si="11"/>
        <v>268.7</v>
      </c>
      <c r="AB7" s="52">
        <f t="shared" si="11"/>
        <v>277.3</v>
      </c>
      <c r="AC7" s="52">
        <f t="shared" si="11"/>
        <v>272.10000000000002</v>
      </c>
      <c r="AD7" s="52">
        <f t="shared" si="11"/>
        <v>245.6</v>
      </c>
      <c r="AE7" s="52">
        <f t="shared" si="11"/>
        <v>754.2</v>
      </c>
      <c r="AF7" s="52">
        <f t="shared" si="11"/>
        <v>130.19999999999999</v>
      </c>
      <c r="AG7" s="52">
        <f t="shared" si="11"/>
        <v>136.5</v>
      </c>
      <c r="AH7" s="52">
        <f t="shared" si="11"/>
        <v>183.5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3.5</v>
      </c>
      <c r="AP7" s="52">
        <f t="shared" si="12"/>
        <v>2</v>
      </c>
      <c r="AQ7" s="52">
        <f t="shared" si="12"/>
        <v>8.6</v>
      </c>
      <c r="AR7" s="52">
        <f t="shared" si="12"/>
        <v>4.3</v>
      </c>
      <c r="AS7" s="52">
        <f t="shared" si="12"/>
        <v>4.2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36</v>
      </c>
      <c r="BA7" s="53">
        <f t="shared" si="13"/>
        <v>15</v>
      </c>
      <c r="BB7" s="53">
        <f t="shared" si="13"/>
        <v>87</v>
      </c>
      <c r="BC7" s="53">
        <f t="shared" si="13"/>
        <v>7646</v>
      </c>
      <c r="BD7" s="53">
        <f t="shared" si="13"/>
        <v>53</v>
      </c>
      <c r="BE7" s="51"/>
      <c r="BF7" s="52">
        <f>BF8</f>
        <v>60.5</v>
      </c>
      <c r="BG7" s="52">
        <f t="shared" ref="BG7:BO7" si="14">BG8</f>
        <v>66.8</v>
      </c>
      <c r="BH7" s="52">
        <f t="shared" si="14"/>
        <v>62.8</v>
      </c>
      <c r="BI7" s="52">
        <f t="shared" si="14"/>
        <v>63.9</v>
      </c>
      <c r="BJ7" s="52">
        <f t="shared" si="14"/>
        <v>63.2</v>
      </c>
      <c r="BK7" s="52">
        <f t="shared" si="14"/>
        <v>30.7</v>
      </c>
      <c r="BL7" s="52">
        <f t="shared" si="14"/>
        <v>33.6</v>
      </c>
      <c r="BM7" s="52">
        <f t="shared" si="14"/>
        <v>7.1</v>
      </c>
      <c r="BN7" s="52">
        <f t="shared" si="14"/>
        <v>5.6</v>
      </c>
      <c r="BO7" s="52">
        <f t="shared" si="14"/>
        <v>18.100000000000001</v>
      </c>
      <c r="BP7" s="49"/>
      <c r="BQ7" s="53">
        <f>BQ8</f>
        <v>14016</v>
      </c>
      <c r="BR7" s="53">
        <f t="shared" ref="BR7:BZ7" si="15">BR8</f>
        <v>16219</v>
      </c>
      <c r="BS7" s="53">
        <f t="shared" si="15"/>
        <v>14129</v>
      </c>
      <c r="BT7" s="53">
        <f t="shared" si="15"/>
        <v>14905</v>
      </c>
      <c r="BU7" s="53">
        <f t="shared" si="15"/>
        <v>14335</v>
      </c>
      <c r="BV7" s="53">
        <f t="shared" si="15"/>
        <v>24379</v>
      </c>
      <c r="BW7" s="53">
        <f t="shared" si="15"/>
        <v>7940</v>
      </c>
      <c r="BX7" s="53">
        <f t="shared" si="15"/>
        <v>4211</v>
      </c>
      <c r="BY7" s="53">
        <f t="shared" si="15"/>
        <v>10653</v>
      </c>
      <c r="BZ7" s="53">
        <f t="shared" si="15"/>
        <v>17717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111</v>
      </c>
      <c r="CL7" s="49"/>
      <c r="CM7" s="51">
        <f>CM8</f>
        <v>63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111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165.9</v>
      </c>
      <c r="DF7" s="52">
        <f t="shared" si="16"/>
        <v>54.4</v>
      </c>
      <c r="DG7" s="52">
        <f t="shared" si="16"/>
        <v>108.5</v>
      </c>
      <c r="DH7" s="52">
        <f t="shared" si="16"/>
        <v>136.19999999999999</v>
      </c>
      <c r="DI7" s="52">
        <f t="shared" si="16"/>
        <v>104.8</v>
      </c>
      <c r="DJ7" s="49"/>
      <c r="DK7" s="52">
        <f>DK8</f>
        <v>40.1</v>
      </c>
      <c r="DL7" s="52">
        <f t="shared" ref="DL7:DT7" si="17">DL8</f>
        <v>41.9</v>
      </c>
      <c r="DM7" s="52">
        <f t="shared" si="17"/>
        <v>38</v>
      </c>
      <c r="DN7" s="52">
        <f t="shared" si="17"/>
        <v>39.299999999999997</v>
      </c>
      <c r="DO7" s="52">
        <f t="shared" si="17"/>
        <v>37.6</v>
      </c>
      <c r="DP7" s="52">
        <f t="shared" si="17"/>
        <v>135.30000000000001</v>
      </c>
      <c r="DQ7" s="52">
        <f t="shared" si="17"/>
        <v>295.5</v>
      </c>
      <c r="DR7" s="52">
        <f t="shared" si="17"/>
        <v>105.7</v>
      </c>
      <c r="DS7" s="52">
        <f t="shared" si="17"/>
        <v>104.3</v>
      </c>
      <c r="DT7" s="52">
        <f t="shared" si="17"/>
        <v>114</v>
      </c>
      <c r="DU7" s="49"/>
    </row>
    <row r="8" spans="1:125" s="54" customFormat="1" x14ac:dyDescent="0.15">
      <c r="A8" s="37"/>
      <c r="B8" s="55">
        <v>2022</v>
      </c>
      <c r="C8" s="55">
        <v>382043</v>
      </c>
      <c r="D8" s="55">
        <v>47</v>
      </c>
      <c r="E8" s="55">
        <v>14</v>
      </c>
      <c r="F8" s="55">
        <v>0</v>
      </c>
      <c r="G8" s="55">
        <v>6</v>
      </c>
      <c r="H8" s="55" t="s">
        <v>115</v>
      </c>
      <c r="I8" s="55" t="s">
        <v>116</v>
      </c>
      <c r="J8" s="55" t="s">
        <v>117</v>
      </c>
      <c r="K8" s="55" t="s">
        <v>118</v>
      </c>
      <c r="L8" s="55" t="s">
        <v>119</v>
      </c>
      <c r="M8" s="55" t="s">
        <v>120</v>
      </c>
      <c r="N8" s="55" t="s">
        <v>121</v>
      </c>
      <c r="O8" s="56" t="s">
        <v>122</v>
      </c>
      <c r="P8" s="57" t="s">
        <v>123</v>
      </c>
      <c r="Q8" s="57" t="s">
        <v>124</v>
      </c>
      <c r="R8" s="58">
        <v>27</v>
      </c>
      <c r="S8" s="57" t="s">
        <v>125</v>
      </c>
      <c r="T8" s="57" t="s">
        <v>126</v>
      </c>
      <c r="U8" s="58">
        <v>11994</v>
      </c>
      <c r="V8" s="58">
        <v>534</v>
      </c>
      <c r="W8" s="58">
        <v>0</v>
      </c>
      <c r="X8" s="57" t="s">
        <v>127</v>
      </c>
      <c r="Y8" s="59">
        <v>252.8</v>
      </c>
      <c r="Z8" s="59">
        <v>301.2</v>
      </c>
      <c r="AA8" s="59">
        <v>268.7</v>
      </c>
      <c r="AB8" s="59">
        <v>277.3</v>
      </c>
      <c r="AC8" s="59">
        <v>272.10000000000002</v>
      </c>
      <c r="AD8" s="59">
        <v>245.6</v>
      </c>
      <c r="AE8" s="59">
        <v>754.2</v>
      </c>
      <c r="AF8" s="59">
        <v>130.19999999999999</v>
      </c>
      <c r="AG8" s="59">
        <v>136.5</v>
      </c>
      <c r="AH8" s="59">
        <v>183.5</v>
      </c>
      <c r="AI8" s="56">
        <v>676.8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3.5</v>
      </c>
      <c r="AP8" s="59">
        <v>2</v>
      </c>
      <c r="AQ8" s="59">
        <v>8.6</v>
      </c>
      <c r="AR8" s="59">
        <v>4.3</v>
      </c>
      <c r="AS8" s="59">
        <v>4.2</v>
      </c>
      <c r="AT8" s="56">
        <v>3.6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36</v>
      </c>
      <c r="BA8" s="60">
        <v>15</v>
      </c>
      <c r="BB8" s="60">
        <v>87</v>
      </c>
      <c r="BC8" s="60">
        <v>7646</v>
      </c>
      <c r="BD8" s="60">
        <v>53</v>
      </c>
      <c r="BE8" s="60">
        <v>33</v>
      </c>
      <c r="BF8" s="59">
        <v>60.5</v>
      </c>
      <c r="BG8" s="59">
        <v>66.8</v>
      </c>
      <c r="BH8" s="59">
        <v>62.8</v>
      </c>
      <c r="BI8" s="59">
        <v>63.9</v>
      </c>
      <c r="BJ8" s="59">
        <v>63.2</v>
      </c>
      <c r="BK8" s="59">
        <v>30.7</v>
      </c>
      <c r="BL8" s="59">
        <v>33.6</v>
      </c>
      <c r="BM8" s="59">
        <v>7.1</v>
      </c>
      <c r="BN8" s="59">
        <v>5.6</v>
      </c>
      <c r="BO8" s="59">
        <v>18.100000000000001</v>
      </c>
      <c r="BP8" s="56">
        <v>12.8</v>
      </c>
      <c r="BQ8" s="60">
        <v>14016</v>
      </c>
      <c r="BR8" s="60">
        <v>16219</v>
      </c>
      <c r="BS8" s="60">
        <v>14129</v>
      </c>
      <c r="BT8" s="61">
        <v>14905</v>
      </c>
      <c r="BU8" s="61">
        <v>14335</v>
      </c>
      <c r="BV8" s="60">
        <v>24379</v>
      </c>
      <c r="BW8" s="60">
        <v>7940</v>
      </c>
      <c r="BX8" s="60">
        <v>4211</v>
      </c>
      <c r="BY8" s="60">
        <v>10653</v>
      </c>
      <c r="BZ8" s="60">
        <v>17717</v>
      </c>
      <c r="CA8" s="58">
        <v>10556</v>
      </c>
      <c r="CB8" s="59" t="s">
        <v>119</v>
      </c>
      <c r="CC8" s="59" t="s">
        <v>119</v>
      </c>
      <c r="CD8" s="59" t="s">
        <v>119</v>
      </c>
      <c r="CE8" s="59" t="s">
        <v>119</v>
      </c>
      <c r="CF8" s="59" t="s">
        <v>119</v>
      </c>
      <c r="CG8" s="59" t="s">
        <v>119</v>
      </c>
      <c r="CH8" s="59" t="s">
        <v>119</v>
      </c>
      <c r="CI8" s="59" t="s">
        <v>119</v>
      </c>
      <c r="CJ8" s="59" t="s">
        <v>119</v>
      </c>
      <c r="CK8" s="59" t="s">
        <v>119</v>
      </c>
      <c r="CL8" s="56" t="s">
        <v>119</v>
      </c>
      <c r="CM8" s="58">
        <v>63</v>
      </c>
      <c r="CN8" s="58">
        <v>0</v>
      </c>
      <c r="CO8" s="59" t="s">
        <v>119</v>
      </c>
      <c r="CP8" s="59" t="s">
        <v>119</v>
      </c>
      <c r="CQ8" s="59" t="s">
        <v>119</v>
      </c>
      <c r="CR8" s="59" t="s">
        <v>119</v>
      </c>
      <c r="CS8" s="59" t="s">
        <v>119</v>
      </c>
      <c r="CT8" s="59" t="s">
        <v>119</v>
      </c>
      <c r="CU8" s="59" t="s">
        <v>119</v>
      </c>
      <c r="CV8" s="59" t="s">
        <v>119</v>
      </c>
      <c r="CW8" s="59" t="s">
        <v>119</v>
      </c>
      <c r="CX8" s="59" t="s">
        <v>119</v>
      </c>
      <c r="CY8" s="56" t="s">
        <v>119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165.9</v>
      </c>
      <c r="DF8" s="59">
        <v>54.4</v>
      </c>
      <c r="DG8" s="59">
        <v>108.5</v>
      </c>
      <c r="DH8" s="59">
        <v>136.19999999999999</v>
      </c>
      <c r="DI8" s="59">
        <v>104.8</v>
      </c>
      <c r="DJ8" s="56">
        <v>72.2</v>
      </c>
      <c r="DK8" s="59">
        <v>40.1</v>
      </c>
      <c r="DL8" s="59">
        <v>41.9</v>
      </c>
      <c r="DM8" s="59">
        <v>38</v>
      </c>
      <c r="DN8" s="59">
        <v>39.299999999999997</v>
      </c>
      <c r="DO8" s="59">
        <v>37.6</v>
      </c>
      <c r="DP8" s="59">
        <v>135.30000000000001</v>
      </c>
      <c r="DQ8" s="59">
        <v>295.5</v>
      </c>
      <c r="DR8" s="59">
        <v>105.7</v>
      </c>
      <c r="DS8" s="59">
        <v>104.3</v>
      </c>
      <c r="DT8" s="59">
        <v>114</v>
      </c>
      <c r="DU8" s="56">
        <v>201.6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128</v>
      </c>
      <c r="C10" s="64" t="s">
        <v>129</v>
      </c>
      <c r="D10" s="64" t="s">
        <v>130</v>
      </c>
      <c r="E10" s="64" t="s">
        <v>131</v>
      </c>
      <c r="F10" s="64" t="s">
        <v>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H30</v>
      </c>
      <c r="C11" s="65" t="str">
        <f>IF(VALUE($B$6)=0,"",IF(VALUE($B$6)&gt;2021,"R"&amp;TEXT(VALUE($B$6)-2021,"00"),"H"&amp;VALUE($B$6)-1991))</f>
        <v>R01</v>
      </c>
      <c r="D11" s="65" t="str">
        <f>IF(VALUE($B$6)=0,"",IF(VALUE($B$6)&gt;2020,"R"&amp;TEXT(VALUE($B$6)-2020,"00"),"H"&amp;VALUE($B$6)-1990))</f>
        <v>R02</v>
      </c>
      <c r="E11" s="65" t="str">
        <f>IF(VALUE($B$6)=0,"",IF(VALUE($B$6)&gt;2019,"R"&amp;TEXT(VALUE($B$6)-2019,"00"),"H"&amp;VALUE($B$6)-1989))</f>
        <v>R03</v>
      </c>
      <c r="F11" s="65" t="str">
        <f>IF(VALUE($B$6)=0,"",IF(VALUE($B$6)&gt;2018,"R"&amp;TEXT(VALUE($B$6)-2018,"00"),"H"&amp;VALUE($B$6)-1988))</f>
        <v>R04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2024-02-03T02:20:23Z</cp:lastPrinted>
  <dcterms:created xsi:type="dcterms:W3CDTF">2024-01-11T00:15:22Z</dcterms:created>
  <dcterms:modified xsi:type="dcterms:W3CDTF">2024-02-20T07:16:27Z</dcterms:modified>
  <cp:category/>
</cp:coreProperties>
</file>